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Šios_darbaknygės"/>
  <bookViews>
    <workbookView windowWidth="23040" windowHeight="9335" activeTab="8"/>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44525"/>
</workbook>
</file>

<file path=xl/comments1.xml><?xml version="1.0" encoding="utf-8"?>
<comments xmlns="http://schemas.openxmlformats.org/spreadsheetml/2006/main">
  <authors>
    <author>vvg</author>
  </authors>
  <commentList>
    <comment ref="A1" authorId="0">
      <text>
        <r>
          <rPr>
            <b/>
            <sz val="9"/>
            <rFont val="Tahoma"/>
            <charset val="186"/>
          </rPr>
          <t>vvg:</t>
        </r>
        <r>
          <rPr>
            <sz val="9"/>
            <rFont val="Tahoma"/>
            <charset val="186"/>
          </rPr>
          <t xml:space="preserve">
Įrašykite pareiškėjo pavadinimą (jeigu tai juridinis asmuo) arba vardą ir pavardę (jeigu tai fizinis asmuo)</t>
        </r>
      </text>
    </comment>
    <comment ref="B18" authorId="0">
      <text>
        <r>
          <rPr>
            <b/>
            <sz val="9"/>
            <rFont val="Tahoma"/>
            <charset val="186"/>
          </rPr>
          <t>vvg:</t>
        </r>
        <r>
          <rPr>
            <sz val="9"/>
            <rFont val="Tahoma"/>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text>
        <r>
          <rPr>
            <b/>
            <sz val="9"/>
            <rFont val="Tahoma"/>
            <charset val="186"/>
          </rPr>
          <t>vvg:</t>
        </r>
        <r>
          <rPr>
            <sz val="9"/>
            <rFont val="Tahoma"/>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text>
        <r>
          <rPr>
            <b/>
            <sz val="9"/>
            <rFont val="Tahoma"/>
            <charset val="186"/>
          </rPr>
          <t>vvg:</t>
        </r>
        <r>
          <rPr>
            <sz val="9"/>
            <rFont val="Tahoma"/>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text>
        <r>
          <rPr>
            <b/>
            <sz val="9"/>
            <rFont val="Tahoma"/>
            <charset val="186"/>
          </rPr>
          <t>vvg:</t>
        </r>
        <r>
          <rPr>
            <sz val="9"/>
            <rFont val="Tahoma"/>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4" authorId="0">
      <text>
        <r>
          <rPr>
            <b/>
            <sz val="9"/>
            <rFont val="Tahoma"/>
            <charset val="186"/>
          </rPr>
          <t>vvg:</t>
        </r>
        <r>
          <rPr>
            <sz val="9"/>
            <rFont val="Tahoma"/>
            <charset val="186"/>
          </rPr>
          <t xml:space="preserve">
Apibūdinama planuojama ekonominė veikla, t. y. nurodoma, ką ketinama gaminti ir (arba) kokias paslaugas ketinama teikti. Apibūdinamas gaminamų prekių arba teikiamų paslaugų būtinumas ir išskirtinumas.</t>
        </r>
      </text>
    </comment>
    <comment ref="B45" authorId="0">
      <text>
        <r>
          <rPr>
            <b/>
            <sz val="9"/>
            <rFont val="Tahoma"/>
            <charset val="186"/>
          </rPr>
          <t>vvg:</t>
        </r>
        <r>
          <rPr>
            <sz val="9"/>
            <rFont val="Tahoma"/>
            <charset val="186"/>
          </rPr>
          <t xml:space="preserve">
Apibūdinama verslo vykdymo schema (paaiškinamas funkcijų pasiskirstymas tarp pareiškėjo darbuotojų, paaiškinama, kokioms verslą apimančioms veiklos dalims bus samdomi subrangovai ir pan.).</t>
        </r>
      </text>
    </comment>
    <comment ref="B46" authorId="0">
      <text>
        <r>
          <rPr>
            <b/>
            <sz val="9"/>
            <rFont val="Tahoma"/>
            <charset val="186"/>
          </rPr>
          <t>vvg:</t>
        </r>
        <r>
          <rPr>
            <sz val="9"/>
            <rFont val="Tahoma"/>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49" authorId="0">
      <text>
        <r>
          <rPr>
            <b/>
            <sz val="9"/>
            <rFont val="Tahoma"/>
            <charset val="186"/>
          </rPr>
          <t>vvg:</t>
        </r>
        <r>
          <rPr>
            <sz val="9"/>
            <rFont val="Tahoma"/>
            <charset val="186"/>
          </rPr>
          <t xml:space="preserve">
Užpildyti, jei pasirenkama „Kita:“</t>
        </r>
      </text>
    </comment>
    <comment ref="C53" authorId="0">
      <text>
        <r>
          <rPr>
            <b/>
            <sz val="9"/>
            <rFont val="Tahoma"/>
            <charset val="186"/>
          </rPr>
          <t>vvg:</t>
        </r>
        <r>
          <rPr>
            <sz val="9"/>
            <rFont val="Tahoma"/>
            <charset val="186"/>
          </rPr>
          <t xml:space="preserve">
Užpildyti, jei pasirenkama „Kita:“</t>
        </r>
      </text>
    </comment>
    <comment ref="B54" authorId="0">
      <text>
        <r>
          <rPr>
            <b/>
            <sz val="9"/>
            <rFont val="Tahoma"/>
            <charset val="186"/>
          </rPr>
          <t>vvg:</t>
        </r>
        <r>
          <rPr>
            <sz val="9"/>
            <rFont val="Tahoma"/>
            <charset val="186"/>
          </rPr>
          <t xml:space="preserve">
Susietumas vertinamas pagal Lietuvos Respublikos smulkaus ir vidutinio verslo plėtros įstatymo 2 str. 12 d. </t>
        </r>
      </text>
    </comment>
    <comment ref="B55" authorId="0">
      <text>
        <r>
          <rPr>
            <b/>
            <sz val="9"/>
            <rFont val="Tahoma"/>
            <charset val="186"/>
          </rPr>
          <t>vvg:</t>
        </r>
        <r>
          <rPr>
            <sz val="9"/>
            <rFont val="Tahoma"/>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text>
        <r>
          <rPr>
            <b/>
            <sz val="9"/>
            <rFont val="Tahoma"/>
            <charset val="186"/>
          </rPr>
          <t>vvg:</t>
        </r>
        <r>
          <rPr>
            <sz val="9"/>
            <rFont val="Tahoma"/>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text>
        <r>
          <rPr>
            <b/>
            <sz val="9"/>
            <rFont val="Tahoma"/>
            <charset val="186"/>
          </rPr>
          <t>vvg:</t>
        </r>
        <r>
          <rPr>
            <sz val="9"/>
            <rFont val="Tahoma"/>
            <charset val="186"/>
          </rPr>
          <t xml:space="preserve">
Pateikta informacija turi atitikti vietos projekto paraiškos 6 lentelėje pateiktus duomenis ir jiems neprieštarauti (vnt.). Nurodomas etatų skaičius.</t>
        </r>
      </text>
    </comment>
    <comment ref="C5" authorId="0">
      <text>
        <r>
          <rPr>
            <b/>
            <sz val="9"/>
            <rFont val="Tahoma"/>
            <charset val="186"/>
          </rPr>
          <t>vvg:</t>
        </r>
        <r>
          <rPr>
            <sz val="9"/>
            <rFont val="Tahoma"/>
            <charset val="186"/>
          </rPr>
          <t xml:space="preserve">
Nurodomi pareigybių pavadinimai.</t>
        </r>
      </text>
    </comment>
    <comment ref="D5" authorId="0">
      <text>
        <r>
          <rPr>
            <b/>
            <sz val="9"/>
            <rFont val="Tahoma"/>
            <charset val="186"/>
          </rPr>
          <t>vvg:</t>
        </r>
        <r>
          <rPr>
            <sz val="9"/>
            <rFont val="Tahoma"/>
            <charset val="186"/>
          </rPr>
          <t xml:space="preserve">
Nurodomi pareigybių pavadinimai.</t>
        </r>
      </text>
    </comment>
    <comment ref="C6" authorId="0">
      <text>
        <r>
          <rPr>
            <b/>
            <sz val="9"/>
            <rFont val="Tahoma"/>
            <charset val="186"/>
          </rPr>
          <t>vvg:</t>
        </r>
        <r>
          <rPr>
            <sz val="9"/>
            <rFont val="Tahoma"/>
            <charset val="186"/>
          </rPr>
          <t xml:space="preserve">
Pateikiamas praėjusių metų vidurkis skaičiuojant nuo paraiškos pateikimo dienos (Eur).</t>
        </r>
      </text>
    </comment>
    <comment ref="D6" authorId="0">
      <text>
        <r>
          <rPr>
            <b/>
            <sz val="9"/>
            <rFont val="Tahoma"/>
            <charset val="186"/>
          </rPr>
          <t>vvg:</t>
        </r>
        <r>
          <rPr>
            <sz val="9"/>
            <rFont val="Tahoma"/>
            <charset val="186"/>
          </rPr>
          <t xml:space="preserve">
Pateikiamas planuojamas metinis vidurkis skaičiuojant nuo vietos projekto įgyvendinimo pabaigos (Eur). </t>
        </r>
      </text>
    </comment>
    <comment ref="C7" authorId="0">
      <text>
        <r>
          <rPr>
            <b/>
            <sz val="9"/>
            <rFont val="Tahoma"/>
            <charset val="186"/>
          </rPr>
          <t>vvg:</t>
        </r>
        <r>
          <rPr>
            <sz val="9"/>
            <rFont val="Tahoma"/>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text>
        <r>
          <rPr>
            <b/>
            <sz val="9"/>
            <rFont val="Tahoma"/>
            <charset val="186"/>
          </rPr>
          <t>vvg:</t>
        </r>
        <r>
          <rPr>
            <sz val="9"/>
            <rFont val="Tahoma"/>
            <charset val="186"/>
          </rPr>
          <t xml:space="preserve">
Nurodomas adresas, būklė po projekto įgyvendinimo, sąsajos su verslo vykdymu, pateikiamas paaiškinimas, kas bus atlikta paramos vietos projektui įgyvendinti lėšomis.</t>
        </r>
      </text>
    </comment>
    <comment ref="C8" authorId="0">
      <text>
        <r>
          <rPr>
            <b/>
            <sz val="9"/>
            <rFont val="Tahoma"/>
            <charset val="186"/>
          </rPr>
          <t>vvg:</t>
        </r>
        <r>
          <rPr>
            <sz val="9"/>
            <rFont val="Tahoma"/>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text>
        <r>
          <rPr>
            <b/>
            <sz val="9"/>
            <rFont val="Tahoma"/>
            <charset val="186"/>
          </rPr>
          <t>vvg:</t>
        </r>
        <r>
          <rPr>
            <sz val="9"/>
            <rFont val="Tahoma"/>
            <charset val="186"/>
          </rPr>
          <t xml:space="preserve">
Nurodomas valdymo pagrindas, adresas, būklė po projekto įgyvendinimo, sąsajos su verslo vykdymu, pateikiamas paaiškinimas, kas bus atlikta paramos vietos projektui įgyvendinti lėšomis.</t>
        </r>
      </text>
    </comment>
    <comment ref="C9" authorId="0">
      <text>
        <r>
          <rPr>
            <b/>
            <sz val="9"/>
            <rFont val="Tahoma"/>
            <charset val="186"/>
          </rPr>
          <t>vvg:</t>
        </r>
        <r>
          <rPr>
            <sz val="9"/>
            <rFont val="Tahoma"/>
            <charset val="186"/>
          </rPr>
          <t xml:space="preserve">
Nurodoma, kokie įrenginiai, mechanizmai, reikalingi verslui vykdyti jau turimi, paaiškinama jų įsigijimo data ir esama būklė, pagrindžiamas poreikis keisti arba įsigyti naujų. </t>
        </r>
      </text>
    </comment>
    <comment ref="D9" authorId="0">
      <text>
        <r>
          <rPr>
            <b/>
            <sz val="9"/>
            <rFont val="Tahoma"/>
            <charset val="186"/>
          </rPr>
          <t>vvg:</t>
        </r>
        <r>
          <rPr>
            <sz val="9"/>
            <rFont val="Tahoma"/>
            <charset val="186"/>
          </rPr>
          <t xml:space="preserve">
Nurodoma, kokie įrenginiai, mechanizmai bus įsigyti iš paramos vietos projektui įgyvendinti lėšų, kokioms verslo vykdymo veikloms jie bus naudojami.</t>
        </r>
      </text>
    </comment>
    <comment ref="C10" authorId="0">
      <text>
        <r>
          <rPr>
            <b/>
            <sz val="9"/>
            <rFont val="Tahoma"/>
            <charset val="186"/>
          </rPr>
          <t>vvg:</t>
        </r>
        <r>
          <rPr>
            <sz val="9"/>
            <rFont val="Tahoma"/>
            <charset val="186"/>
          </rPr>
          <t xml:space="preserve">
Nurodoma, kokia esama susisiekimo infrastruktūra, paaiškinamas jos tinkamumas verslo plane nurodytoms veikloms vykdyti.</t>
        </r>
      </text>
    </comment>
    <comment ref="D10" authorId="0">
      <text>
        <r>
          <rPr>
            <b/>
            <sz val="9"/>
            <rFont val="Tahoma"/>
            <charset val="186"/>
          </rPr>
          <t>vvg:</t>
        </r>
        <r>
          <rPr>
            <sz val="9"/>
            <rFont val="Tahoma"/>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text>
        <r>
          <rPr>
            <b/>
            <sz val="9"/>
            <rFont val="Tahoma"/>
            <charset val="186"/>
          </rPr>
          <t>vvg:</t>
        </r>
        <r>
          <rPr>
            <sz val="9"/>
            <rFont val="Tahoma"/>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text>
        <r>
          <rPr>
            <b/>
            <sz val="9"/>
            <rFont val="Tahoma"/>
            <charset val="186"/>
          </rPr>
          <t>vvg:</t>
        </r>
        <r>
          <rPr>
            <sz val="9"/>
            <rFont val="Tahoma"/>
            <charset val="186"/>
          </rPr>
          <t xml:space="preserve">
Nurodoma, kokiais būdais ir kokiose rinkose vietos projekto vykdytojas ketina ieškoti naujų tiekėjų, teikiančių prekių gamybai ir (arba) paslaugų teikimui reikalingas žaliavas. </t>
        </r>
      </text>
    </comment>
    <comment ref="C12" authorId="0">
      <text>
        <r>
          <rPr>
            <b/>
            <sz val="9"/>
            <rFont val="Tahoma"/>
            <charset val="186"/>
          </rPr>
          <t>vvg:</t>
        </r>
        <r>
          <rPr>
            <sz val="9"/>
            <rFont val="Tahoma"/>
            <charset val="186"/>
          </rPr>
          <t xml:space="preserve">
Nurodoma, kokie veiksmai, būtini verslo vykdymui, yra atlikti iki paraiškos pateikimo dienos.</t>
        </r>
      </text>
    </comment>
    <comment ref="D12" authorId="0">
      <text>
        <r>
          <rPr>
            <b/>
            <sz val="9"/>
            <rFont val="Tahoma"/>
            <charset val="186"/>
          </rPr>
          <t>vvg:</t>
        </r>
        <r>
          <rPr>
            <sz val="9"/>
            <rFont val="Tahoma"/>
            <charset val="186"/>
          </rPr>
          <t xml:space="preserve">
Paaiškinama, kokie veiksmai bus atliekami vietos projekto įgyvendinimo metu, taip pat kontrolės laikotarpiu.</t>
        </r>
      </text>
    </comment>
    <comment ref="C14" authorId="0">
      <text>
        <r>
          <rPr>
            <b/>
            <sz val="9"/>
            <rFont val="Tahoma"/>
            <charset val="186"/>
          </rPr>
          <t>vvg:</t>
        </r>
        <r>
          <rPr>
            <sz val="9"/>
            <rFont val="Tahoma"/>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text>
        <r>
          <rPr>
            <b/>
            <sz val="9"/>
            <rFont val="Tahoma"/>
            <charset val="186"/>
          </rPr>
          <t>vvg:</t>
        </r>
        <r>
          <rPr>
            <sz val="9"/>
            <rFont val="Tahoma"/>
            <charset val="186"/>
          </rPr>
          <t xml:space="preserve">
Informacija pateikiama šio verslo plano 3 dalyje.</t>
        </r>
      </text>
    </comment>
    <comment ref="C15" authorId="0">
      <text>
        <r>
          <rPr>
            <b/>
            <sz val="9"/>
            <rFont val="Tahoma"/>
            <charset val="186"/>
          </rPr>
          <t>vvg:</t>
        </r>
        <r>
          <rPr>
            <sz val="9"/>
            <rFont val="Tahoma"/>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text>
        <r>
          <rPr>
            <b/>
            <sz val="9"/>
            <rFont val="Tahoma"/>
            <charset val="186"/>
          </rPr>
          <t>vvg:</t>
        </r>
        <r>
          <rPr>
            <sz val="9"/>
            <rFont val="Tahoma"/>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text>
        <r>
          <rPr>
            <b/>
            <sz val="9"/>
            <rFont val="Tahoma"/>
            <charset val="186"/>
          </rPr>
          <t>vvg:</t>
        </r>
        <r>
          <rPr>
            <sz val="9"/>
            <rFont val="Tahoma"/>
            <charset val="186"/>
          </rPr>
          <t xml:space="preserve">
Rinkodara – vietos projekto vykdytojo taikomų priemonių sistema, apimanti gaminamos prekės ar teikiamos paslaugos kelią nuo jos idėjos iki vartotojo.</t>
        </r>
      </text>
    </comment>
    <comment ref="B3" authorId="0">
      <text>
        <r>
          <rPr>
            <b/>
            <sz val="9"/>
            <rFont val="Tahoma"/>
            <charset val="186"/>
          </rPr>
          <t>vvg:</t>
        </r>
        <r>
          <rPr>
            <sz val="9"/>
            <rFont val="Tahoma"/>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text>
        <r>
          <rPr>
            <b/>
            <sz val="9"/>
            <rFont val="Tahoma"/>
            <charset val="186"/>
          </rPr>
          <t>vvg:</t>
        </r>
        <r>
          <rPr>
            <sz val="9"/>
            <rFont val="Tahoma"/>
            <charset val="186"/>
          </rPr>
          <t xml:space="preserve">
Nurodoma, kokie numatomi prekių ir (arba) paslaugų pardavimo būdai ir vietos, kokiais būdais ir priemonėmis prekės bus pristatomos į pardavimo vietas. </t>
        </r>
      </text>
    </comment>
    <comment ref="B10" authorId="0">
      <text>
        <r>
          <rPr>
            <b/>
            <sz val="9"/>
            <rFont val="Tahoma"/>
            <charset val="186"/>
          </rPr>
          <t>vvg:</t>
        </r>
        <r>
          <rPr>
            <sz val="9"/>
            <rFont val="Tahoma"/>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text>
        <r>
          <rPr>
            <b/>
            <sz val="9"/>
            <rFont val="Tahoma"/>
            <charset val="186"/>
          </rPr>
          <t>vvg:</t>
        </r>
        <r>
          <rPr>
            <sz val="9"/>
            <rFont val="Tahoma"/>
            <charset val="186"/>
          </rPr>
          <t xml:space="preserve">
(pildoma verslo plėtros atveju)</t>
        </r>
      </text>
    </comment>
    <comment ref="B8" authorId="0">
      <text>
        <r>
          <rPr>
            <b/>
            <sz val="9"/>
            <rFont val="Tahoma"/>
            <charset val="186"/>
          </rPr>
          <t>vvg:</t>
        </r>
        <r>
          <rPr>
            <sz val="9"/>
            <rFont val="Tahoma"/>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text>
        <r>
          <rPr>
            <b/>
            <sz val="9"/>
            <rFont val="Tahoma"/>
            <charset val="186"/>
          </rPr>
          <t>vvg:</t>
        </r>
        <r>
          <rPr>
            <sz val="9"/>
            <rFont val="Tahoma"/>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text>
        <r>
          <rPr>
            <b/>
            <sz val="9"/>
            <rFont val="Tahoma"/>
            <charset val="186"/>
          </rPr>
          <t>vvg:</t>
        </r>
        <r>
          <rPr>
            <sz val="9"/>
            <rFont val="Tahoma"/>
            <charset val="186"/>
          </rPr>
          <t xml:space="preserve">
Nurodomos kitos pajamos, kurios sudaro nedidelę dalį pajamų ir nedetalizuojamos</t>
        </r>
      </text>
    </comment>
    <comment ref="B69" authorId="0">
      <text>
        <r>
          <rPr>
            <b/>
            <sz val="9"/>
            <rFont val="Tahoma"/>
            <charset val="186"/>
          </rPr>
          <t>vvg:</t>
        </r>
        <r>
          <rPr>
            <sz val="9"/>
            <rFont val="Tahoma"/>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text>
        <r>
          <rPr>
            <b/>
            <sz val="9"/>
            <rFont val="Tahoma"/>
            <charset val="186"/>
          </rPr>
          <t>vvg:</t>
        </r>
        <r>
          <rPr>
            <sz val="9"/>
            <rFont val="Tahoma"/>
            <charset val="186"/>
          </rPr>
          <t xml:space="preserve">
(pildoma verslo plėtros atveju)</t>
        </r>
      </text>
    </comment>
    <comment ref="B22" authorId="0">
      <text>
        <r>
          <rPr>
            <b/>
            <sz val="9"/>
            <rFont val="Tahoma"/>
            <charset val="186"/>
          </rPr>
          <t>vvg:</t>
        </r>
        <r>
          <rPr>
            <sz val="9"/>
            <rFont val="Tahoma"/>
            <charset val="186"/>
          </rPr>
          <t xml:space="preserve">
(5.2.1+5.2.2+5.2.3–5.2.4–5.2.5)</t>
        </r>
      </text>
    </comment>
    <comment ref="C26" authorId="0">
      <text>
        <r>
          <rPr>
            <b/>
            <sz val="9"/>
            <rFont val="Tahoma"/>
            <charset val="186"/>
          </rPr>
          <t>vvg:</t>
        </r>
        <r>
          <rPr>
            <sz val="9"/>
            <rFont val="Tahoma"/>
            <charset val="186"/>
          </rPr>
          <t xml:space="preserve">
(pildoma verslo plėtros atveju)</t>
        </r>
      </text>
    </comment>
    <comment ref="B32" authorId="0">
      <text>
        <r>
          <rPr>
            <b/>
            <sz val="9"/>
            <rFont val="Tahoma"/>
            <charset val="186"/>
          </rPr>
          <t>vvg:</t>
        </r>
        <r>
          <rPr>
            <sz val="9"/>
            <rFont val="Tahoma"/>
            <charset val="186"/>
          </rPr>
          <t xml:space="preserve">
(5.3.1+5.3.2–5.3.3)</t>
        </r>
      </text>
    </comment>
  </commentList>
</comments>
</file>

<file path=xl/comments6.xml><?xml version="1.0" encoding="utf-8"?>
<comments xmlns="http://schemas.openxmlformats.org/spreadsheetml/2006/main">
  <authors>
    <author>vvg</author>
  </authors>
  <commentList>
    <comment ref="B90" authorId="0">
      <text>
        <r>
          <rPr>
            <b/>
            <sz val="9"/>
            <rFont val="Tahoma"/>
            <charset val="186"/>
          </rPr>
          <t>vvg:</t>
        </r>
        <r>
          <rPr>
            <sz val="9"/>
            <rFont val="Tahoma"/>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text>
        <r>
          <rPr>
            <b/>
            <sz val="9"/>
            <rFont val="Tahoma"/>
            <charset val="186"/>
          </rPr>
          <t>vvg:</t>
        </r>
        <r>
          <rPr>
            <sz val="9"/>
            <rFont val="Tahoma"/>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<sst xmlns="http://schemas.openxmlformats.org/spreadsheetml/2006/main" count="1038" uniqueCount="690">
  <si>
    <t>Vietos projekto vykdytojo pavadinimas (Pastaba: visa informacija rašoma tik į pilkos spalvos langelius)</t>
  </si>
  <si>
    <t>VERSLO PLANAS</t>
  </si>
  <si>
    <t>Teikiamas pagal Molėtų r. vietos veiklos grupės „Keisdamiesi keičiame“ vietos plėtros strategijos priemonę „Novatoriško ūkio ir verslo kūrimas bei plėtra, efektyviai panaudojant turizmo potencialą ir kitus vietos išteklius“, Nr. LEADER-19.2-SAVA-8</t>
  </si>
  <si>
    <t>2020 m. gruodžio  mėn.        d.</t>
  </si>
  <si>
    <t xml:space="preserve">Molėtai </t>
  </si>
  <si>
    <t>1.</t>
  </si>
  <si>
    <t>BENDROJI INFORMACIJA</t>
  </si>
  <si>
    <t>1.1.</t>
  </si>
  <si>
    <t>Informacija apie planuojamo verslo rūšį</t>
  </si>
  <si>
    <t>1.1.1.</t>
  </si>
  <si>
    <t>Planuojamo verslo rūšis pagal pareiškėją</t>
  </si>
  <si>
    <t>Privatus verslas, vykdomas juridinio asmens</t>
  </si>
  <si>
    <t>1.1.2.</t>
  </si>
  <si>
    <t>Planuojamo verslo rūšis pagal verslo vykdymo laiką</t>
  </si>
  <si>
    <t xml:space="preserve"> –</t>
  </si>
  <si>
    <t>1.1.3.</t>
  </si>
  <si>
    <t>Planuojamo verslo rūšis pagal sektorių</t>
  </si>
  <si>
    <t>1.1.4.</t>
  </si>
  <si>
    <t>Planuojamo verslo rūšis pagal veiklos formą</t>
  </si>
  <si>
    <t>1.1.5.1</t>
  </si>
  <si>
    <t>Planuojamo verslo rūšis pagal ekonominės veiklos rūšį</t>
  </si>
  <si>
    <t>EVRK sekcija</t>
  </si>
  <si>
    <t>EVRK skyrius</t>
  </si>
  <si>
    <t>EVRK grupė</t>
  </si>
  <si>
    <t>EVRK klasė</t>
  </si>
  <si>
    <t>EVRK poklasis</t>
  </si>
  <si>
    <t>pavadinimas</t>
  </si>
  <si>
    <t>1.1.5.2</t>
  </si>
  <si>
    <t>1.1.5.3</t>
  </si>
  <si>
    <t>1.1.5.4</t>
  </si>
  <si>
    <t>1.2.</t>
  </si>
  <si>
    <t>Bendra informacija apie verslo idėją</t>
  </si>
  <si>
    <t>1.2.1.</t>
  </si>
  <si>
    <t xml:space="preserve">Verslo idėjos aprašymas </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</si>
  <si>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</si>
  <si>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</si>
  <si>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</si>
  <si>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</si>
  <si>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</si>
  <si>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</si>
  <si>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</si>
  <si>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</si>
  <si>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</si>
  <si>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&lt;...&gt;</t>
  </si>
  <si>
    <t>Pagrindimas: &lt;...&gt;</t>
  </si>
  <si>
    <t>1.3.</t>
  </si>
  <si>
    <t>Informacija apie pareiškėją – ūkio subjektą</t>
  </si>
  <si>
    <t>1.3.1.</t>
  </si>
  <si>
    <t>Pareiškėjas – ūkio subjektas pagal teisinę formą</t>
  </si>
  <si>
    <t xml:space="preserve"> &lt;...&gt;.</t>
  </si>
  <si>
    <t>1.3.2.</t>
  </si>
  <si>
    <t>Pareiškėjas – ūkio subjektas pagal savarankiškumą</t>
  </si>
  <si>
    <t>1.3.3.</t>
  </si>
  <si>
    <t>Pareiškėjas – ūkio subjektas pagal dydį</t>
  </si>
  <si>
    <t xml:space="preserve">Pagrindimas: </t>
  </si>
  <si>
    <t>vidutinis darbuotojų skaičius ataskaitiniais metais;</t>
  </si>
  <si>
    <t>metinės pajamos ataskaitiniais metais.</t>
  </si>
  <si>
    <t>1.4.</t>
  </si>
  <si>
    <t>Informacija apie verslo plano įgyvendinimą</t>
  </si>
  <si>
    <t>1.4.1</t>
  </si>
  <si>
    <t>Datos (metai-mėn-diena)</t>
  </si>
  <si>
    <t>Galutinė paraiškos pateikimo diena</t>
  </si>
  <si>
    <t>Verslo plano įgyvendinimo pradžia</t>
  </si>
  <si>
    <t>Verslo plano įgyvendinimo pabaiga</t>
  </si>
  <si>
    <t>2.</t>
  </si>
  <si>
    <t>ESAMOS SITUACIJOS (IŠSKYRUS EKONOMINĘ) ANALIZĖ IR PROGNOZUOJAMAS POKYTIS PO PARAMOS VIETOS PROJEKTUI ĮGYVENDINTI SKYRIMO IKI KONTROLĖS LAIKOTARPIO PABAIGOS</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</si>
  <si>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</si>
  <si>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</si>
  <si>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</si>
  <si>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</si>
  <si>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</si>
  <si>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</si>
  <si>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</si>
  <si>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</si>
  <si>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</si>
  <si>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</si>
  <si>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</si>
  <si>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r>
      <rPr>
        <sz val="11"/>
        <color theme="1"/>
        <rFont val="Calibri"/>
        <charset val="186"/>
        <scheme val="minor"/>
      </rPr>
      <t>Darbuotojų vidutinis metinis darbo užmokestis (</t>
    </r>
    <r>
      <rPr>
        <i/>
        <sz val="11"/>
        <color theme="1"/>
        <rFont val="Calibri"/>
        <charset val="186"/>
        <scheme val="minor"/>
      </rPr>
      <t xml:space="preserve">bruto </t>
    </r>
    <r>
      <rPr>
        <sz val="11"/>
        <color theme="1"/>
        <rFont val="Calibri"/>
        <charset val="186"/>
        <scheme val="minor"/>
      </rPr>
      <t xml:space="preserve">ir </t>
    </r>
    <r>
      <rPr>
        <i/>
        <sz val="11"/>
        <color theme="1"/>
        <rFont val="Calibri"/>
        <charset val="186"/>
        <scheme val="minor"/>
      </rPr>
      <t xml:space="preserve">neto, </t>
    </r>
    <r>
      <rPr>
        <sz val="11"/>
        <color theme="1"/>
        <rFont val="Calibri"/>
        <charset val="186"/>
        <scheme val="minor"/>
      </rPr>
      <t>Eur)</t>
    </r>
  </si>
  <si>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</si>
  <si>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</si>
  <si>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</si>
  <si>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</si>
  <si>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</si>
  <si>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</si>
  <si>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</si>
  <si>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</si>
  <si>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</si>
  <si>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</si>
  <si>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</si>
  <si>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</si>
  <si>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</si>
  <si>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</si>
  <si>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</si>
  <si>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r>
      <rPr>
        <b/>
        <sz val="11"/>
        <color theme="1"/>
        <rFont val="Calibri"/>
        <charset val="186"/>
        <scheme val="minor"/>
      </rPr>
      <t xml:space="preserve">Paklausos analizė. </t>
    </r>
    <r>
      <rPr>
        <sz val="11"/>
        <color theme="1"/>
        <rFont val="Calibri"/>
        <charset val="186"/>
        <scheme val="minor"/>
      </rPr>
      <t>Verslo plane numatytų gaminti prekių ir (arba) teikti paslaugų paklausos analizė.</t>
    </r>
  </si>
  <si>
    <t>2.2.2.</t>
  </si>
  <si>
    <r>
      <rPr>
        <b/>
        <sz val="11"/>
        <color theme="1"/>
        <rFont val="Calibri"/>
        <charset val="186"/>
        <scheme val="minor"/>
      </rPr>
      <t>Pasiūlos analizė.</t>
    </r>
    <r>
      <rPr>
        <sz val="11"/>
        <color theme="1"/>
        <rFont val="Calibri"/>
        <charset val="186"/>
        <scheme val="minor"/>
      </rPr>
      <t xml:space="preserve"> Verslo plane numatytų gaminti prekių ir (arba) teikti paslaugų pasiūlos analizė (konkurencinė aplinka).</t>
    </r>
  </si>
  <si>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</si>
  <si>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</si>
  <si>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</si>
  <si>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</si>
  <si>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</si>
  <si>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</si>
  <si>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</si>
  <si>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</si>
  <si>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</si>
  <si>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</si>
  <si>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</si>
  <si>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</si>
  <si>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</si>
  <si>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3.4.</t>
  </si>
  <si>
    <t>Planuojamų gaminti prekių ir (arba) planuojamų teikti paslaugų pardavimų skatinimas</t>
  </si>
  <si>
    <t>4.</t>
  </si>
  <si>
    <t>ESAMOS EKONOMINĖS SITUACIJOS ANALIZĖ IR PROGNOZUOJAMAS POKYTIS PO PARAMOS VIETOS PROJEKTUI ĮGYVENDINTI SKYRIMO</t>
  </si>
  <si>
    <t>I</t>
  </si>
  <si>
    <t>II</t>
  </si>
  <si>
    <t>III</t>
  </si>
  <si>
    <t>IV</t>
  </si>
  <si>
    <t>V</t>
  </si>
  <si>
    <t>VII</t>
  </si>
  <si>
    <t>VIII</t>
  </si>
  <si>
    <t>IX</t>
  </si>
  <si>
    <t>Eil. Nr.</t>
  </si>
  <si>
    <t>Reikšmės</t>
  </si>
  <si>
    <t>Verslo plano įgyvendinimo laikotarpis</t>
  </si>
  <si>
    <t>Kontrolės laikotarpis</t>
  </si>
  <si>
    <t>I metai*</t>
  </si>
  <si>
    <t>II metai</t>
  </si>
  <si>
    <t>I metai</t>
  </si>
  <si>
    <t>III metai</t>
  </si>
  <si>
    <t>4.1.</t>
  </si>
  <si>
    <t>PAREIŠKĖJO PAJAMOS IŠ EKONOMINĖS VEIKLOS (PAGAL EVRK) (EUR)</t>
  </si>
  <si>
    <t>4.1.1.</t>
  </si>
  <si>
    <t>Gaminamos ir planuojamos gaminti prekės</t>
  </si>
  <si>
    <t>4.1.1.1</t>
  </si>
  <si>
    <t>Gaminamos ir planuojamos gaminti prekės &lt;...&gt; (EVRK kodas &lt;...&gt;), mato vnt. - &lt;...&gt;</t>
  </si>
  <si>
    <t>4.1.1.1.1</t>
  </si>
  <si>
    <t>Pagaminta (užauginta) (mato vnt.)</t>
  </si>
  <si>
    <t>4.1.1.1.2</t>
  </si>
  <si>
    <t>Parduota (mato vnt.)</t>
  </si>
  <si>
    <t>4.1.1.1.3</t>
  </si>
  <si>
    <t>Vidutinė kaina (Eur už mato vnt.)</t>
  </si>
  <si>
    <t>4.1.1.1.4</t>
  </si>
  <si>
    <t>Gautos pajamos (Eur)</t>
  </si>
  <si>
    <t>4.1.1.2</t>
  </si>
  <si>
    <t>4.1.1.2.1</t>
  </si>
  <si>
    <t>4.1.1.2.2</t>
  </si>
  <si>
    <t>4.1.1.2.3</t>
  </si>
  <si>
    <t>4.1.1.2.4</t>
  </si>
  <si>
    <t>4.1.1.3</t>
  </si>
  <si>
    <t>4.1.1.3.1</t>
  </si>
  <si>
    <t>4.1.1.3.2</t>
  </si>
  <si>
    <t>4.1.1.3.3</t>
  </si>
  <si>
    <t>4.1.1.3.4</t>
  </si>
  <si>
    <t>4.1.1.4</t>
  </si>
  <si>
    <t>4.1.1.4.1</t>
  </si>
  <si>
    <t>4.1.1.4.2</t>
  </si>
  <si>
    <t>4.1.1.4.3</t>
  </si>
  <si>
    <t>4.1.1.4.4</t>
  </si>
  <si>
    <t>4.1.2.</t>
  </si>
  <si>
    <t>Teikiamos ir planuojamos teikti paslaugos</t>
  </si>
  <si>
    <t>4.1.2.1</t>
  </si>
  <si>
    <t>Parduota paslaugų &lt;...&gt; (EVRK kodas &lt;...&gt;), mato vnt. - &lt;...&gt;</t>
  </si>
  <si>
    <t>4.1.2.1.1</t>
  </si>
  <si>
    <t>Parduota paslaugų (mato vnt.)</t>
  </si>
  <si>
    <t>4.1.2.1.2</t>
  </si>
  <si>
    <t>Parduotos paslaugos vidutinis įkainis (Eur už mato vnt.)</t>
  </si>
  <si>
    <t>4.1.2.1.3</t>
  </si>
  <si>
    <t>4.1.2.2</t>
  </si>
  <si>
    <t>4.1.2.2.1</t>
  </si>
  <si>
    <t>4.1.2.2.2</t>
  </si>
  <si>
    <t>4.1.2.2.3</t>
  </si>
  <si>
    <t>4.1.2.3</t>
  </si>
  <si>
    <t>4.1.2.3.1</t>
  </si>
  <si>
    <t>4.1.2.3.2</t>
  </si>
  <si>
    <t>4.1.2.3.3</t>
  </si>
  <si>
    <t>4.1.2.4</t>
  </si>
  <si>
    <t>4.1.2.4.1</t>
  </si>
  <si>
    <t>4.1.2.4.2</t>
  </si>
  <si>
    <t>4.1.2.4.3</t>
  </si>
  <si>
    <t>4.1.3.</t>
  </si>
  <si>
    <t>Kitos pajamos už suteiktas paslaugas ir parduotas prekes</t>
  </si>
  <si>
    <t>4.2.</t>
  </si>
  <si>
    <t>INFORMACIJA APIE PAREIŠKĖJO SĄNAUDAS (EUR)</t>
  </si>
  <si>
    <t>4.2.1.</t>
  </si>
  <si>
    <t>Pardavimo savikaina</t>
  </si>
  <si>
    <t>4.2.1.1</t>
  </si>
  <si>
    <t>4.2.1.2</t>
  </si>
  <si>
    <t>4.2.1.3</t>
  </si>
  <si>
    <t>4.2.1.4</t>
  </si>
  <si>
    <t>4.2.1.5</t>
  </si>
  <si>
    <t>4.2.2.</t>
  </si>
  <si>
    <t>Nusidėvėjimo sąnaudos</t>
  </si>
  <si>
    <t>4.2.2.1</t>
  </si>
  <si>
    <t>Įsigyto turto iš įmonės lėšų nusidėvėjimas</t>
  </si>
  <si>
    <t>4.2.2.2.</t>
  </si>
  <si>
    <t>Įsigyto turto iš ES paramos lėšų nusidėvėjimas</t>
  </si>
  <si>
    <t>4.2.3.</t>
  </si>
  <si>
    <t>Veiklos sąnaudos</t>
  </si>
  <si>
    <t>4.2.3.1</t>
  </si>
  <si>
    <t>Pardavimo sąnaudos</t>
  </si>
  <si>
    <t>4.2.3.1.1</t>
  </si>
  <si>
    <t>4.2.3.1.2</t>
  </si>
  <si>
    <t>4.2.3.1.3</t>
  </si>
  <si>
    <t>4.2.3.1.4</t>
  </si>
  <si>
    <t>4.2.3.1.5</t>
  </si>
  <si>
    <t>4.2.3.2.</t>
  </si>
  <si>
    <t>Bendrosios ir administracinės sąnaudos</t>
  </si>
  <si>
    <t>4.2.3.2.1</t>
  </si>
  <si>
    <t>4.2.3.2.2</t>
  </si>
  <si>
    <t>4.2.3.2.3</t>
  </si>
  <si>
    <t>4.2.3.2.4</t>
  </si>
  <si>
    <t>4.2.4.</t>
  </si>
  <si>
    <t>Palūkanų ir kitos panašios sąnaudos</t>
  </si>
  <si>
    <t>4.3.</t>
  </si>
  <si>
    <t>INFORMACIJA APIE ILGALAIKĮ TURTĄ (EUR)</t>
  </si>
  <si>
    <t>4.3.3.</t>
  </si>
  <si>
    <t>Nematerialusis turtas</t>
  </si>
  <si>
    <t>4.3.3.1</t>
  </si>
  <si>
    <t>Turto pradinė vertė metų pradžioje</t>
  </si>
  <si>
    <t>4.3.3.2</t>
  </si>
  <si>
    <t>Įsigijimai per metus</t>
  </si>
  <si>
    <t>4.3.3.3</t>
  </si>
  <si>
    <t>Pardavimai, nurašymai per metus</t>
  </si>
  <si>
    <t>4.3.3.4</t>
  </si>
  <si>
    <t>Turto pradinė vertė metų pabaigoje</t>
  </si>
  <si>
    <t>4.3.3.5</t>
  </si>
  <si>
    <t>Sukauptas nusidėvėjimas metų pradžioje</t>
  </si>
  <si>
    <t>4.3.3.6</t>
  </si>
  <si>
    <t>Priskaičiuota</t>
  </si>
  <si>
    <t>4.3.3.7</t>
  </si>
  <si>
    <t>Nurašyto turto nusidėvėjimas</t>
  </si>
  <si>
    <t>4.3.3.8</t>
  </si>
  <si>
    <t>Sukauptas nusidėvėjimas metų pabaigoje</t>
  </si>
  <si>
    <t>4.3.3.9</t>
  </si>
  <si>
    <t>Turto likutinė vertė metų pabaigoje</t>
  </si>
  <si>
    <t>4.3.1.</t>
  </si>
  <si>
    <t>Žemė</t>
  </si>
  <si>
    <t>4.3.1.1</t>
  </si>
  <si>
    <t>Vertė metų pradžioje</t>
  </si>
  <si>
    <t>4.3.1.2</t>
  </si>
  <si>
    <t>Įsigyta per metus</t>
  </si>
  <si>
    <t>4.3.1.3</t>
  </si>
  <si>
    <t>Parduota per metus</t>
  </si>
  <si>
    <t>4.3.1.4</t>
  </si>
  <si>
    <t>Vertė metų pabaigoje</t>
  </si>
  <si>
    <t>4.3.2.</t>
  </si>
  <si>
    <t>Pastatai ir statiniai</t>
  </si>
  <si>
    <t>4.3.2.1</t>
  </si>
  <si>
    <t>4.3.2.2</t>
  </si>
  <si>
    <t>4.3.2.3</t>
  </si>
  <si>
    <t>4.3.2.4</t>
  </si>
  <si>
    <t>4.3.2.5</t>
  </si>
  <si>
    <t>4.3.2.6</t>
  </si>
  <si>
    <t>4.3.2.7</t>
  </si>
  <si>
    <t>4.3.2.8</t>
  </si>
  <si>
    <t>4.3.2.9</t>
  </si>
  <si>
    <t>4.3.5.</t>
  </si>
  <si>
    <t>Mašinos ir įranga</t>
  </si>
  <si>
    <t>4.3.5.1</t>
  </si>
  <si>
    <t>4.3.5.2</t>
  </si>
  <si>
    <t>4.3.5.3</t>
  </si>
  <si>
    <t>4.3.5.4</t>
  </si>
  <si>
    <t>4.3.5.5</t>
  </si>
  <si>
    <t>4.3.5.6</t>
  </si>
  <si>
    <t>4.3.5.7</t>
  </si>
  <si>
    <t>4.3.5.8</t>
  </si>
  <si>
    <t>4.3.5.9</t>
  </si>
  <si>
    <t>4.3.6.</t>
  </si>
  <si>
    <t>Transporto priemonės</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</si>
  <si>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</si>
  <si>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</si>
  <si>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</si>
  <si>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</si>
  <si>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</si>
  <si>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</si>
  <si>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</si>
  <si>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</si>
  <si>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</si>
  <si>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</si>
  <si>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</si>
  <si>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</si>
  <si>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</si>
  <si>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</si>
  <si>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</si>
  <si>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</si>
  <si>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</si>
  <si>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</si>
  <si>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</si>
  <si>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</si>
  <si>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</si>
  <si>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</si>
  <si>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</si>
  <si>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</si>
  <si>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</si>
  <si>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</si>
  <si>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</si>
  <si>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</si>
  <si>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</si>
  <si>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</si>
  <si>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 Verslo plano įgyvendinimo I metai arba vietos projekto paraiškos pateikimo metai</t>
  </si>
  <si>
    <t>5.</t>
  </si>
  <si>
    <t>INFORMACIJA APIE PAREIŠKĖJO TURIMUS FINANSINIUS ĮSIPAREIGOJIMUS, INVESTICIJAS IR FINANSAVIMO ŠALTINIUS</t>
  </si>
  <si>
    <t>5.1.</t>
  </si>
  <si>
    <t>Pareiškėjo turimos paskolos ir (arba) išperkamoji nuoma (lizingas), Eur</t>
  </si>
  <si>
    <t>5.1.1.</t>
  </si>
  <si>
    <t>Paskolos ir (arba) lizingo davėjas</t>
  </si>
  <si>
    <t>Paskolos ir (arba) lizingo paskirtis</t>
  </si>
  <si>
    <t>Data</t>
  </si>
  <si>
    <t>Paskolos dydis, Eur</t>
  </si>
  <si>
    <t>Palūkanų norma, proc.</t>
  </si>
  <si>
    <t>Neišmokėtas likutis ataskaitinių metų pabaigoje, Eur</t>
  </si>
  <si>
    <t xml:space="preserve">Grąžinimo terminas </t>
  </si>
  <si>
    <t>5.1.1.1</t>
  </si>
  <si>
    <t>5.1.1.2</t>
  </si>
  <si>
    <t>5.1.1.3</t>
  </si>
  <si>
    <t>5.1.1.4</t>
  </si>
  <si>
    <t>5.1.1.5</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</si>
  <si>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</si>
  <si>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</si>
  <si>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</si>
  <si>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</si>
  <si>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</si>
  <si>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</si>
  <si>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</si>
  <si>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</si>
  <si>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</si>
  <si>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</si>
  <si>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</si>
  <si>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</si>
  <si>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</si>
  <si>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</si>
  <si>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</si>
  <si>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</si>
  <si>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</si>
  <si>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</si>
  <si>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Paskolų likutis laikotarpio pabaigoje</t>
  </si>
  <si>
    <t>5.2.7.</t>
  </si>
  <si>
    <t>Paskolų palūkanų mokėjimas</t>
  </si>
  <si>
    <t>5.3.</t>
  </si>
  <si>
    <t>Pareiškėjo turimos išperkamosios nuomos (lizingo) valdymas, Eur</t>
  </si>
  <si>
    <t>IV metai</t>
  </si>
  <si>
    <t>5.3.1.</t>
  </si>
  <si>
    <t>Nesumokėtos išperkamosios nuomos dalis laikotarpio pradžioje</t>
  </si>
  <si>
    <t>5.3.2.</t>
  </si>
  <si>
    <t>Suteikta išperkamosios nuomos suma</t>
  </si>
  <si>
    <t>5.3.3.</t>
  </si>
  <si>
    <t>Sumokėta išperkamosios nuomos dalis</t>
  </si>
  <si>
    <t>5.3.4.</t>
  </si>
  <si>
    <t xml:space="preserve">Nesumokėtos išperkamosios nuomos dalis laikotarpio pabaigoje </t>
  </si>
  <si>
    <t>5.3.5.</t>
  </si>
  <si>
    <t>Išperkamosios nuomos palūkanų mokėjimas</t>
  </si>
  <si>
    <t>5.4.</t>
  </si>
  <si>
    <t>Pareiškėjo investicijų įgyvendinimo ir paramos išmokėjimo planas</t>
  </si>
  <si>
    <t>5.4.1.</t>
  </si>
  <si>
    <t>Investicija</t>
  </si>
  <si>
    <t>Data (metai, mėn.)</t>
  </si>
  <si>
    <t>Investicijų suma, Eur (be PVM)</t>
  </si>
  <si>
    <t>Investicijų suma, Eur (su PVM)</t>
  </si>
  <si>
    <t>Paramos suma, Eur</t>
  </si>
  <si>
    <t>5.4.1.1</t>
  </si>
  <si>
    <t>I etapas</t>
  </si>
  <si>
    <t>5.4.1.1.1</t>
  </si>
  <si>
    <t>5.4.1.1.2</t>
  </si>
  <si>
    <t>5.4.1.1.3</t>
  </si>
  <si>
    <t>5.4.1.1.4</t>
  </si>
  <si>
    <t>5.4.1.1.5</t>
  </si>
  <si>
    <t>5.4.1.1.6</t>
  </si>
  <si>
    <t>Iš viso investicijų</t>
  </si>
  <si>
    <t>x</t>
  </si>
  <si>
    <t>5.4.1.1.7</t>
  </si>
  <si>
    <t xml:space="preserve">Paramos išmokėjimas </t>
  </si>
  <si>
    <t>5.4.1.1.8</t>
  </si>
  <si>
    <t>Finansavimo šaltinis:</t>
  </si>
  <si>
    <t>5.4.1.1.8.1</t>
  </si>
  <si>
    <t>Pareiškėjo lėšos, Eur</t>
  </si>
  <si>
    <t>5.4.1.1.8.2</t>
  </si>
  <si>
    <t>Paskola/finansinė nuoma (lizingas), Eur</t>
  </si>
  <si>
    <t>5.4.1.2</t>
  </si>
  <si>
    <t>II etapas</t>
  </si>
  <si>
    <t>5.4.1.2.1</t>
  </si>
  <si>
    <t>5.4.1.2.2</t>
  </si>
  <si>
    <t>5.4.1.2.3</t>
  </si>
  <si>
    <t>5.4.1.2.4</t>
  </si>
  <si>
    <t>5.4.1.2.5</t>
  </si>
  <si>
    <t>5.4.1.2.6</t>
  </si>
  <si>
    <t>5.4.1.2.7</t>
  </si>
  <si>
    <t>5.4.1.2.8</t>
  </si>
  <si>
    <t>5.4.1.2.8.1</t>
  </si>
  <si>
    <t>Paramos lėšos, Eur</t>
  </si>
  <si>
    <t>5.4.1.2.8.2</t>
  </si>
  <si>
    <t>Susigrąžintas PVM, Eur</t>
  </si>
  <si>
    <t>5.4.1.2.8.3</t>
  </si>
  <si>
    <t>5.4.1.2.8.4</t>
  </si>
  <si>
    <t>5.4.1.3</t>
  </si>
  <si>
    <t>III etapas</t>
  </si>
  <si>
    <t>5.4.1.3.1</t>
  </si>
  <si>
    <t>5.4.1.3.2</t>
  </si>
  <si>
    <t>5.4.1.3.3</t>
  </si>
  <si>
    <t>5.4.1.3.4</t>
  </si>
  <si>
    <t>5.4.1.3.5</t>
  </si>
  <si>
    <t>5.4.1.3.6</t>
  </si>
  <si>
    <t>5.4.1.3.7</t>
  </si>
  <si>
    <t>5.4.1.3.8</t>
  </si>
  <si>
    <t>5.4.1.3.8.1</t>
  </si>
  <si>
    <t>5.4.1.3.8.2</t>
  </si>
  <si>
    <t>5.4.1.3.8.3</t>
  </si>
  <si>
    <t>5.4.1.3.8.4</t>
  </si>
  <si>
    <t>5.4.1.4</t>
  </si>
  <si>
    <t>IV etapas</t>
  </si>
  <si>
    <t>5.4.1.4.1</t>
  </si>
  <si>
    <t>5.4.1.4.2</t>
  </si>
  <si>
    <t>5.4.1.4.3</t>
  </si>
  <si>
    <t>5.4.1.4.4</t>
  </si>
  <si>
    <t>5.4.1.4.5</t>
  </si>
  <si>
    <t>5.4.1.4.6</t>
  </si>
  <si>
    <t>5.4.1.4.7</t>
  </si>
  <si>
    <t>5.4.1.4.8</t>
  </si>
  <si>
    <t>5.4.1.4.8.1</t>
  </si>
  <si>
    <t>5.4.1.4.8.2</t>
  </si>
  <si>
    <t>5.4.1.4.8.3</t>
  </si>
  <si>
    <t>5.4.1.4.8.4</t>
  </si>
  <si>
    <t>5.4.2</t>
  </si>
  <si>
    <t>IŠ VISO</t>
  </si>
  <si>
    <t>5.4.2.1</t>
  </si>
  <si>
    <t>Investicijų</t>
  </si>
  <si>
    <t>5.4.2.2</t>
  </si>
  <si>
    <t>5.4.2.3</t>
  </si>
  <si>
    <t>5.4.2.4</t>
  </si>
  <si>
    <t>5.4.2.5</t>
  </si>
  <si>
    <t>5.4.2.6</t>
  </si>
  <si>
    <t>5.4.2.7</t>
  </si>
  <si>
    <t>6.</t>
  </si>
  <si>
    <t>PAREIŠKĖJO FINANSINĖS ATASKAITOS IR PROGNOZĖS, EUR</t>
  </si>
  <si>
    <t>BALANSO PROGNOZĖS</t>
  </si>
  <si>
    <t>TURTAS</t>
  </si>
  <si>
    <t>A.</t>
  </si>
  <si>
    <t>ILGALAIKIS TURTAS</t>
  </si>
  <si>
    <t>NEMATERIALUSIS TURTAS</t>
  </si>
  <si>
    <t>MATERIALUSIS TURTAS</t>
  </si>
  <si>
    <t>2.3.</t>
  </si>
  <si>
    <t>2.4.</t>
  </si>
  <si>
    <t>2.5.</t>
  </si>
  <si>
    <t>Kiti įrenginiai, prietaisai ir įrankiai</t>
  </si>
  <si>
    <t>2.6.</t>
  </si>
  <si>
    <t>Investicinis turtas</t>
  </si>
  <si>
    <t>2.7.</t>
  </si>
  <si>
    <t>Sumokėti avansai ir vykdomi materialiojo turto statybos (gamybos) darbai</t>
  </si>
  <si>
    <t>FINANSINIS TURTAS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</si>
  <si>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</si>
  <si>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</si>
  <si>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</si>
  <si>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</si>
  <si>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</si>
  <si>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</si>
  <si>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</si>
  <si>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</si>
  <si>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</si>
  <si>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</si>
  <si>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</si>
  <si>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</si>
  <si>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1.5.</t>
  </si>
  <si>
    <t>1.6.</t>
  </si>
  <si>
    <t>Ilgalaikis materialusis turtas, skirtas parduoti</t>
  </si>
  <si>
    <t>1.7.</t>
  </si>
  <si>
    <t>Sumokėti avansai</t>
  </si>
  <si>
    <t>PER VIENUS METUS GAUTINOS SUMOS</t>
  </si>
  <si>
    <t>Pirkėjų skolos</t>
  </si>
  <si>
    <t>Įmonių grupės įmonių skolos</t>
  </si>
  <si>
    <t>Asocijuotųjų įmonių skolos</t>
  </si>
  <si>
    <t>Kitos gautinos sumos</t>
  </si>
  <si>
    <t>TRUMPALAIKĖS INVESTICIJOS</t>
  </si>
  <si>
    <t>Įmonių grupės įmonių akcijos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</si>
  <si>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</si>
  <si>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</si>
  <si>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</si>
  <si>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</si>
  <si>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</si>
  <si>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</si>
  <si>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</si>
  <si>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</si>
  <si>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</si>
  <si>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</si>
  <si>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Rezervai</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</si>
  <si>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</si>
  <si>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</si>
  <si>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</si>
  <si>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</si>
  <si>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</si>
  <si>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</si>
  <si>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</si>
  <si>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</si>
  <si>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</si>
  <si>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</si>
  <si>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</si>
  <si>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</si>
  <si>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</si>
  <si>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Kitos mokėtinos sumos ir ilgalaikiai įsipareigojimai</t>
  </si>
  <si>
    <t>PER VIENUS METUS MOKĖTINOS SUMOS IR KITI TRUMPALAIKIAI ĮSIPAREIGOJIMAI</t>
  </si>
  <si>
    <t>2.1</t>
  </si>
  <si>
    <t>2.2</t>
  </si>
  <si>
    <t>2.3</t>
  </si>
  <si>
    <t>2.4</t>
  </si>
  <si>
    <t>Pelno mokesčio įsipareigojimai</t>
  </si>
  <si>
    <t>2.5</t>
  </si>
  <si>
    <t>Su darbo santykiais susiję įsipareigojimai</t>
  </si>
  <si>
    <t>2.6</t>
  </si>
  <si>
    <t>Kitos mokėtinos sumos ir trumpalaikiai įsipareigojimai</t>
  </si>
  <si>
    <t>H.</t>
  </si>
  <si>
    <t>SUKAUPTOS SĄNAUDOS IR ATEINANČIŲ LAIKOTARPIŲ PAJAMOS</t>
  </si>
  <si>
    <t>PELNO (NUOSTOLIŲ) PROGNOZĖS</t>
  </si>
  <si>
    <t>Pardavimo pajamos</t>
  </si>
  <si>
    <t>Biologinio turto tikrosios vertės padidėjimas (sumažėjimas)</t>
  </si>
  <si>
    <t>BENDRASIS PELNAS (NUOSTOLIAI)</t>
  </si>
  <si>
    <t>7.</t>
  </si>
  <si>
    <t>Kitos veiklos rezultatai - pelnas (nuostuoliai)</t>
  </si>
  <si>
    <t>8.</t>
  </si>
  <si>
    <t>Dotacijos susijusios su pajamomis</t>
  </si>
  <si>
    <t>9.</t>
  </si>
  <si>
    <t>Investicijų į patronuojančiosios, patronuojamųjų ir asocijuotųjų įmonių akcijas pajamos</t>
  </si>
  <si>
    <t>10.</t>
  </si>
  <si>
    <t>Kitų ilgalaikių investicijų ir paskolų pajamos</t>
  </si>
  <si>
    <t>11.</t>
  </si>
  <si>
    <t>Kitos palūkanų ir panašios pajamos</t>
  </si>
  <si>
    <t>12.</t>
  </si>
  <si>
    <t>Finansinio turto ir trumpalaikių investicijų vertės sumažėjimas (-)</t>
  </si>
  <si>
    <t>13.</t>
  </si>
  <si>
    <t>14.</t>
  </si>
  <si>
    <t>PELNAS (NUOSTOLIAI) PRIEŠ APMOKESTINIMĄ</t>
  </si>
  <si>
    <t>15.</t>
  </si>
  <si>
    <t>Pelno mokestis (-)</t>
  </si>
  <si>
    <t>16.</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</si>
  <si>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</si>
  <si>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</si>
  <si>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</si>
  <si>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</si>
  <si>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</si>
  <si>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</si>
  <si>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</si>
  <si>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</si>
  <si>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</si>
  <si>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</si>
  <si>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1.8.</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</si>
  <si>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</si>
  <si>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</si>
  <si>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</si>
  <si>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</si>
  <si>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</si>
  <si>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</si>
  <si>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</si>
  <si>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</si>
  <si>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</si>
  <si>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</si>
  <si>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</si>
  <si>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</si>
  <si>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</si>
  <si>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</si>
  <si>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</si>
  <si>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</si>
  <si>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</si>
  <si>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</si>
  <si>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</si>
  <si>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</si>
  <si>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</si>
  <si>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</si>
  <si>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</si>
  <si>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</si>
  <si>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</si>
  <si>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</si>
  <si>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</si>
  <si>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</si>
  <si>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</si>
  <si>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</si>
  <si>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</si>
  <si>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Ilgalaikio turto, išskyrus investicijas įsigijimas (-)</t>
  </si>
  <si>
    <t>Ilgalaikio turto, išskyrus investicijas perleidimas (+)</t>
  </si>
  <si>
    <t>Ilgalaikių investicijų įsigijimas (-), perleidimas (+)</t>
  </si>
  <si>
    <t>Paskolų suteikimas (-)</t>
  </si>
  <si>
    <t>Paskolų susigrąžinimas (+)</t>
  </si>
  <si>
    <t>Gauti dividendai, palūkanos (+)</t>
  </si>
  <si>
    <t>2.7</t>
  </si>
  <si>
    <t>Kitas investicinės veiklos pinigų srautų padidėjimas (+)</t>
  </si>
  <si>
    <t>2.8</t>
  </si>
  <si>
    <t>Kitas investicinės veiklos pinigų srautų sumažėjimas (-)</t>
  </si>
  <si>
    <t>Grynieji investicinės veiklos pinigų srautai</t>
  </si>
  <si>
    <t>Finansinės veiklos pinigų srautai</t>
  </si>
  <si>
    <t>Pinigų srautai, susiję su įmonės savininkais</t>
  </si>
  <si>
    <t>Akcijų išleidimas (+)</t>
  </si>
  <si>
    <t>3.1.2.</t>
  </si>
  <si>
    <t>Savininkų įnašai nuostoliams padengti (+)</t>
  </si>
  <si>
    <t>3.1.3.</t>
  </si>
  <si>
    <t>Savų akcijų supirkimas (-)</t>
  </si>
  <si>
    <t>3.1.4.</t>
  </si>
  <si>
    <t>Dividendų išmokėjimas (-)</t>
  </si>
  <si>
    <t>Pinigų srautai, susiję su kitais finansavimo šaltiniais</t>
  </si>
  <si>
    <t>Finansinių skolų padidėjimas (+)</t>
  </si>
  <si>
    <t>3.2.1.1.</t>
  </si>
  <si>
    <t>Paskolų gavimas (+)</t>
  </si>
  <si>
    <t>3.2.1.2.</t>
  </si>
  <si>
    <t>Obligacijų išleidimas (+)</t>
  </si>
  <si>
    <t>Finansinių skolų sumažėjimas (-)</t>
  </si>
  <si>
    <t>3.2.2.1.</t>
  </si>
  <si>
    <t>Paskolų grąžinimas (-)</t>
  </si>
  <si>
    <t>3.2.2.2.</t>
  </si>
  <si>
    <t>Obligacijų supirkimas (-)</t>
  </si>
  <si>
    <t>3.2.2.3.</t>
  </si>
  <si>
    <t>Sumokėtos palūkanos (-)</t>
  </si>
  <si>
    <t>3.2.2.4.</t>
  </si>
  <si>
    <t>Lizingo (finansinės nuomos) mokėjimai (-)</t>
  </si>
  <si>
    <t>3.2.3.</t>
  </si>
  <si>
    <t>Kitų įmonės įsipareigojimų padidėjimas (+)</t>
  </si>
  <si>
    <t>3.2.4.</t>
  </si>
  <si>
    <t>Kitų įmonės įsipareigojimų sumažėjimas (-)</t>
  </si>
  <si>
    <t>3.2.5.</t>
  </si>
  <si>
    <r>
      <rPr>
        <i/>
        <sz val="11"/>
        <color rgb="FF000000"/>
        <rFont val="Calibri"/>
        <charset val="186"/>
        <scheme val="minor"/>
      </rPr>
      <t xml:space="preserve">Kitas finansinės veiklos pinigų srautų padidėjimas </t>
    </r>
    <r>
      <rPr>
        <b/>
        <i/>
        <sz val="11"/>
        <color rgb="FF000000"/>
        <rFont val="Calibri"/>
        <charset val="186"/>
        <scheme val="minor"/>
      </rPr>
      <t xml:space="preserve">(DOTACIJOS SUSIJUSIOS SU TURTU) </t>
    </r>
    <r>
      <rPr>
        <i/>
        <sz val="11"/>
        <color rgb="FF000000"/>
        <rFont val="Calibri"/>
        <charset val="186"/>
        <scheme val="minor"/>
      </rPr>
      <t>(+)</t>
    </r>
  </si>
  <si>
    <t>3.2.6.</t>
  </si>
  <si>
    <t>Kitas finansinės veiklos pinigų srautų sumažėjimas (-)</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</si>
  <si>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</si>
  <si>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</si>
  <si>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</si>
  <si>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</si>
  <si>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</si>
  <si>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</si>
  <si>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VI</t>
  </si>
  <si>
    <t>Praėję ataskaitiniai metai &lt;...&gt;</t>
  </si>
  <si>
    <t>7.1.</t>
  </si>
  <si>
    <t>Paskolų padengimo rodiklis</t>
  </si>
  <si>
    <t>7.2.</t>
  </si>
  <si>
    <t>Skolos rodiklis</t>
  </si>
  <si>
    <t>7.3.</t>
  </si>
  <si>
    <t>Grynasis pelningumas</t>
  </si>
  <si>
    <t>1. Balanso ataskaitos eilutės Ilgalaikis turtas tikrinimas</t>
  </si>
  <si>
    <t>Metai</t>
  </si>
  <si>
    <t>Kontrolės Ilgalaikis turtas</t>
  </si>
  <si>
    <t>Išvada</t>
  </si>
  <si>
    <t>2. Balanso ataskaitos eilutės Nuosavas kapitalas tikrinimas</t>
  </si>
  <si>
    <t>Kontrolės Nuosavas kapitalas</t>
  </si>
  <si>
    <t>3. Balanso ataskaitos eilutės Turtas tikrinimas</t>
  </si>
  <si>
    <t>4. Balanso ataskaitos eilutės Materialusis turtas tikrinimas</t>
  </si>
  <si>
    <t>5. Ekonominio gyvybingumo tikrinimas</t>
  </si>
  <si>
    <t>7.1.1</t>
  </si>
  <si>
    <t>Tikrinama verslo plėtros atveju</t>
  </si>
  <si>
    <t>x (jei nėra praėjusių metų)</t>
  </si>
  <si>
    <t>7.1.2</t>
  </si>
  <si>
    <t>Tikrinama verslo pradžios atveju</t>
  </si>
  <si>
    <t>7.2.1</t>
  </si>
  <si>
    <t>7.2.2</t>
  </si>
  <si>
    <t>x (paraiškos pateikimo metais, jei nėra ataskaitinių)</t>
  </si>
  <si>
    <t>7.3.1</t>
  </si>
  <si>
    <t>7.3.2</t>
  </si>
  <si>
    <t>Privatus verslas, vykdomas fizinio asmens (išskyrus ūkininkus)</t>
  </si>
  <si>
    <t>Ūkininko vykdomas verslas</t>
  </si>
  <si>
    <t>Verslo pradžia</t>
  </si>
  <si>
    <t>Verslo plėtra</t>
  </si>
  <si>
    <t>Ne žemės ūkio verslas</t>
  </si>
  <si>
    <t>Žemės ūkio verslas</t>
  </si>
  <si>
    <t>Planuojamo socialinio verslo modelis</t>
  </si>
  <si>
    <t>Išorinis</t>
  </si>
  <si>
    <t>Integruotas</t>
  </si>
  <si>
    <t>Įterptinis</t>
  </si>
  <si>
    <t>VVG teritorijos dalis</t>
  </si>
  <si>
    <t>visa VVG teritorija</t>
  </si>
  <si>
    <t>Dalis Lietuvos Respublikos teritorijos</t>
  </si>
  <si>
    <t>Visa Lietuvos Respublikos teritorija</t>
  </si>
  <si>
    <r>
      <rPr>
        <sz val="11"/>
        <color theme="1"/>
        <rFont val="Calibri"/>
        <charset val="186"/>
        <scheme val="minor"/>
      </rPr>
      <t>D</t>
    </r>
    <r>
      <rPr>
        <sz val="11"/>
        <color theme="1"/>
        <rFont val="Calibri"/>
        <charset val="186"/>
        <scheme val="minor"/>
      </rPr>
      <t>alis ES teritorijos</t>
    </r>
  </si>
  <si>
    <r>
      <rPr>
        <sz val="11"/>
        <color theme="1"/>
        <rFont val="Calibri"/>
        <charset val="186"/>
        <scheme val="minor"/>
      </rPr>
      <t>V</t>
    </r>
    <r>
      <rPr>
        <sz val="11"/>
        <color theme="1"/>
        <rFont val="Calibri"/>
        <charset val="186"/>
        <scheme val="minor"/>
      </rPr>
      <t>isa ES teritorija</t>
    </r>
  </si>
  <si>
    <r>
      <rPr>
        <sz val="11"/>
        <color theme="1"/>
        <rFont val="Calibri"/>
        <charset val="186"/>
        <scheme val="minor"/>
      </rPr>
      <t>K</t>
    </r>
    <r>
      <rPr>
        <sz val="11"/>
        <color theme="1"/>
        <rFont val="Calibri"/>
        <charset val="186"/>
        <scheme val="minor"/>
      </rPr>
      <t>ita:</t>
    </r>
  </si>
  <si>
    <t>Uždaroji akcinė bendrovė</t>
  </si>
  <si>
    <t>Mažoji bendrija</t>
  </si>
  <si>
    <t>Individuali įmonė</t>
  </si>
  <si>
    <t>Fizinis asmuo, veikiantis pagal individualios veiklos pažymą</t>
  </si>
  <si>
    <t>Ūkininkas</t>
  </si>
  <si>
    <t>Kita:</t>
  </si>
  <si>
    <t>Savarankiškas ūkio subjektas</t>
  </si>
  <si>
    <t>Susijęs su kitais ūkio subjektais</t>
  </si>
  <si>
    <t>Įmonės dydis</t>
  </si>
  <si>
    <t>Labai maža įmonė</t>
  </si>
  <si>
    <t>Maža įmonė</t>
  </si>
  <si>
    <t>Vidutinė įmonė</t>
  </si>
  <si>
    <t>ES finansavimo gavimas 1</t>
  </si>
  <si>
    <t>Negavęs ES ir valstybės paramos per paskutinius trejus mokestinius metus</t>
  </si>
  <si>
    <t>Gavęs ES ir valstybės paramą per paskutinius trejus mokestinius metus</t>
  </si>
  <si>
    <t>ES finansavimo gavimas 2</t>
  </si>
  <si>
    <r>
      <rPr>
        <sz val="11"/>
        <color theme="1"/>
        <rFont val="Calibri"/>
        <charset val="186"/>
        <scheme val="minor"/>
      </rPr>
      <t>Pareiškėjas ir su juo susiję ūkio subjektai,</t>
    </r>
    <r>
      <rPr>
        <b/>
        <sz val="11"/>
        <color theme="1"/>
        <rFont val="Calibri"/>
        <charset val="186"/>
        <scheme val="minor"/>
      </rPr>
      <t xml:space="preserve"> </t>
    </r>
    <r>
      <rPr>
        <sz val="11"/>
        <color theme="1"/>
        <rFont val="Calibri"/>
        <charset val="186"/>
        <scheme val="minor"/>
      </rPr>
      <t>negavę ES ir valstybės paramos per paskutinius trejus mokestinius metus</t>
    </r>
  </si>
  <si>
    <r>
      <rPr>
        <sz val="11"/>
        <color theme="1"/>
        <rFont val="Calibri"/>
        <charset val="186"/>
        <scheme val="minor"/>
      </rPr>
      <t>Pareiškėjas ir (arba) su juo susiję ūkio subjektai,</t>
    </r>
    <r>
      <rPr>
        <b/>
        <sz val="11"/>
        <color theme="1"/>
        <rFont val="Calibri"/>
        <charset val="186"/>
        <scheme val="minor"/>
      </rPr>
      <t xml:space="preserve"> </t>
    </r>
    <r>
      <rPr>
        <sz val="11"/>
        <color theme="1"/>
        <rFont val="Calibri"/>
        <charset val="186"/>
        <scheme val="minor"/>
      </rPr>
      <t>gavę ES ir valstybės paramos per paskutinius trejus mokestinius metus</t>
    </r>
  </si>
  <si>
    <t>Pareiškėjas – ūkio subjektas pagal verslo vykdymo patirtį</t>
  </si>
  <si>
    <t>Turi verslo vykdymo patirties</t>
  </si>
  <si>
    <t>Neturi verslo vykdymo patirties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</si>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</sst>
</file>

<file path=xl/styles.xml><?xml version="1.0" encoding="utf-8"?>
<styleSheet xmlns="http://schemas.openxmlformats.org/spreadsheetml/2006/main">
  <numFmts count="6">
    <numFmt numFmtId="176" formatCode="yyyy/mm"/>
    <numFmt numFmtId="42" formatCode="_(&quot;$&quot;* #,##0_);_(&quot;$&quot;* \(#,##0\);_(&quot;$&quot;* &quot;-&quot;_);_(@_)"/>
    <numFmt numFmtId="177" formatCode="yyyy/mm/dd;@"/>
    <numFmt numFmtId="44" formatCode="_(&quot;$&quot;* #,##0.00_);_(&quot;$&quot;* \(#,##0.00\);_(&quot;$&quot;* &quot;-&quot;??_);_(@_)"/>
    <numFmt numFmtId="178" formatCode="_ * #,##0_ ;_ * \-#,##0_ ;_ * &quot;-&quot;_ ;_ @_ "/>
    <numFmt numFmtId="179" formatCode="_ * #,##0.00_ ;_ * \-#,##0.00_ ;_ * &quot;-&quot;??_ ;_ @_ "/>
  </numFmts>
  <fonts count="41">
    <font>
      <sz val="11"/>
      <color theme="1"/>
      <name val="Calibri"/>
      <charset val="186"/>
      <scheme val="minor"/>
    </font>
    <font>
      <b/>
      <sz val="11"/>
      <color theme="1"/>
      <name val="Calibri"/>
      <charset val="186"/>
      <scheme val="minor"/>
    </font>
    <font>
      <sz val="9"/>
      <color theme="1"/>
      <name val="Calibri"/>
      <charset val="186"/>
      <scheme val="minor"/>
    </font>
    <font>
      <b/>
      <sz val="11"/>
      <color rgb="FF000000"/>
      <name val="Calibri"/>
      <charset val="186"/>
      <scheme val="minor"/>
    </font>
    <font>
      <sz val="11"/>
      <color rgb="FF000000"/>
      <name val="Calibri"/>
      <charset val="186"/>
      <scheme val="minor"/>
    </font>
    <font>
      <i/>
      <sz val="9"/>
      <color rgb="FF000000"/>
      <name val="Calibri"/>
      <charset val="186"/>
      <scheme val="minor"/>
    </font>
    <font>
      <b/>
      <i/>
      <sz val="11"/>
      <color theme="1"/>
      <name val="Calibri"/>
      <charset val="186"/>
      <scheme val="minor"/>
    </font>
    <font>
      <i/>
      <sz val="11"/>
      <color theme="1"/>
      <name val="Calibri"/>
      <charset val="186"/>
      <scheme val="minor"/>
    </font>
    <font>
      <i/>
      <sz val="10"/>
      <color theme="1"/>
      <name val="Calibri"/>
      <charset val="186"/>
      <scheme val="minor"/>
    </font>
    <font>
      <b/>
      <sz val="11"/>
      <name val="Calibri"/>
      <charset val="186"/>
      <scheme val="minor"/>
    </font>
    <font>
      <b/>
      <i/>
      <sz val="11"/>
      <color rgb="FF000000"/>
      <name val="Calibri"/>
      <charset val="186"/>
      <scheme val="minor"/>
    </font>
    <font>
      <b/>
      <i/>
      <sz val="11"/>
      <name val="Calibri"/>
      <charset val="186"/>
      <scheme val="minor"/>
    </font>
    <font>
      <sz val="11"/>
      <name val="Calibri"/>
      <charset val="186"/>
      <scheme val="minor"/>
    </font>
    <font>
      <sz val="11"/>
      <color rgb="FFFF0000"/>
      <name val="Calibri"/>
      <charset val="186"/>
      <scheme val="minor"/>
    </font>
    <font>
      <b/>
      <i/>
      <sz val="11"/>
      <color rgb="FFFF0000"/>
      <name val="Calibri"/>
      <charset val="186"/>
      <scheme val="minor"/>
    </font>
    <font>
      <i/>
      <sz val="11"/>
      <color rgb="FF000000"/>
      <name val="Calibri"/>
      <charset val="186"/>
      <scheme val="minor"/>
    </font>
    <font>
      <i/>
      <sz val="10"/>
      <color rgb="FF000000"/>
      <name val="Calibri"/>
      <charset val="186"/>
      <scheme val="minor"/>
    </font>
    <font>
      <i/>
      <sz val="11"/>
      <color rgb="FFFF0000"/>
      <name val="Calibri"/>
      <charset val="186"/>
      <scheme val="minor"/>
    </font>
    <font>
      <b/>
      <sz val="12"/>
      <color theme="1"/>
      <name val="Times New Roman"/>
      <charset val="186"/>
    </font>
    <font>
      <sz val="11"/>
      <color theme="0"/>
      <name val="Calibri"/>
      <charset val="0"/>
      <scheme val="minor"/>
    </font>
    <font>
      <sz val="11"/>
      <color theme="1"/>
      <name val="Calibri"/>
      <charset val="0"/>
      <scheme val="minor"/>
    </font>
    <font>
      <sz val="11"/>
      <color rgb="FF3F3F76"/>
      <name val="Calibri"/>
      <charset val="0"/>
      <scheme val="minor"/>
    </font>
    <font>
      <sz val="11"/>
      <color rgb="FFFF0000"/>
      <name val="Calibri"/>
      <charset val="0"/>
      <scheme val="minor"/>
    </font>
    <font>
      <sz val="11"/>
      <color theme="1"/>
      <name val="Calibri"/>
      <charset val="134"/>
      <scheme val="minor"/>
    </font>
    <font>
      <b/>
      <sz val="13"/>
      <color theme="3"/>
      <name val="Calibri"/>
      <charset val="134"/>
      <scheme val="minor"/>
    </font>
    <font>
      <b/>
      <sz val="11"/>
      <color rgb="FFFFFFFF"/>
      <name val="Calibri"/>
      <charset val="0"/>
      <scheme val="minor"/>
    </font>
    <font>
      <sz val="11"/>
      <color rgb="FF9C0006"/>
      <name val="Calibri"/>
      <charset val="0"/>
      <scheme val="minor"/>
    </font>
    <font>
      <b/>
      <sz val="11"/>
      <color theme="3"/>
      <name val="Calibri"/>
      <charset val="134"/>
      <scheme val="minor"/>
    </font>
    <font>
      <i/>
      <sz val="11"/>
      <color rgb="FF7F7F7F"/>
      <name val="Calibri"/>
      <charset val="0"/>
      <scheme val="minor"/>
    </font>
    <font>
      <u/>
      <sz val="11"/>
      <color rgb="FF800080"/>
      <name val="Calibri"/>
      <charset val="0"/>
      <scheme val="minor"/>
    </font>
    <font>
      <sz val="11"/>
      <color rgb="FFFA7D00"/>
      <name val="Calibri"/>
      <charset val="0"/>
      <scheme val="minor"/>
    </font>
    <font>
      <b/>
      <sz val="11"/>
      <color rgb="FF3F3F3F"/>
      <name val="Calibri"/>
      <charset val="0"/>
      <scheme val="minor"/>
    </font>
    <font>
      <b/>
      <sz val="18"/>
      <color theme="3"/>
      <name val="Calibri"/>
      <charset val="134"/>
      <scheme val="minor"/>
    </font>
    <font>
      <u/>
      <sz val="11"/>
      <color rgb="FF0000FF"/>
      <name val="Calibri"/>
      <charset val="0"/>
      <scheme val="minor"/>
    </font>
    <font>
      <sz val="11"/>
      <color rgb="FF9C6500"/>
      <name val="Calibri"/>
      <charset val="0"/>
      <scheme val="minor"/>
    </font>
    <font>
      <b/>
      <sz val="15"/>
      <color theme="3"/>
      <name val="Calibri"/>
      <charset val="134"/>
      <scheme val="minor"/>
    </font>
    <font>
      <b/>
      <sz val="11"/>
      <color theme="1"/>
      <name val="Calibri"/>
      <charset val="0"/>
      <scheme val="minor"/>
    </font>
    <font>
      <sz val="11"/>
      <color rgb="FF006100"/>
      <name val="Calibri"/>
      <charset val="0"/>
      <scheme val="minor"/>
    </font>
    <font>
      <b/>
      <sz val="11"/>
      <color rgb="FFFA7D00"/>
      <name val="Calibri"/>
      <charset val="0"/>
      <scheme val="minor"/>
    </font>
    <font>
      <sz val="9"/>
      <name val="Tahoma"/>
      <charset val="186"/>
    </font>
    <font>
      <b/>
      <sz val="9"/>
      <name val="Tahoma"/>
      <charset val="186"/>
    </font>
  </fonts>
  <fills count="40">
    <fill>
      <patternFill patternType="none"/>
    </fill>
    <fill>
      <patternFill patternType="gray125"/>
    </fill>
    <fill>
      <patternFill patternType="solid">
        <fgColor rgb="FFF7CAAC"/>
        <bgColor indexed="64"/>
      </patternFill>
    </fill>
    <fill>
      <patternFill patternType="solid">
        <fgColor rgb="FFFFFFFF"/>
        <bgColor indexed="64"/>
      </patternFill>
    </fill>
    <fill>
      <patternFill patternType="solid">
        <fgColor rgb="FFFBE4D5"/>
        <bgColor indexed="64"/>
      </patternFill>
    </fill>
    <fill>
      <patternFill patternType="solid">
        <fgColor theme="0" tint="-0.049989318521683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0"/>
        <bgColor indexed="64"/>
      </patternFill>
    </fill>
    <fill>
      <patternFill patternType="solid">
        <fgColor theme="9"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5"/>
        <bgColor indexed="64"/>
      </patternFill>
    </fill>
    <fill>
      <patternFill patternType="solid">
        <fgColor theme="4"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theme="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0" fillId="13" borderId="0" applyNumberFormat="0" applyBorder="0" applyAlignment="0" applyProtection="0">
      <alignment vertical="center"/>
    </xf>
    <xf numFmtId="179" fontId="23" fillId="0" borderId="0" applyFont="0" applyFill="0" applyBorder="0" applyAlignment="0" applyProtection="0">
      <alignment vertical="center"/>
    </xf>
    <xf numFmtId="178" fontId="23" fillId="0" borderId="0" applyFont="0" applyFill="0" applyBorder="0" applyAlignment="0" applyProtection="0">
      <alignment vertical="center"/>
    </xf>
    <xf numFmtId="42" fontId="23" fillId="0" borderId="0" applyFont="0" applyFill="0" applyBorder="0" applyAlignment="0" applyProtection="0">
      <alignment vertical="center"/>
    </xf>
    <xf numFmtId="44"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5" fillId="17" borderId="14" applyNumberFormat="0" applyAlignment="0" applyProtection="0">
      <alignment vertical="center"/>
    </xf>
    <xf numFmtId="0" fontId="24" fillId="0" borderId="13" applyNumberFormat="0" applyFill="0" applyAlignment="0" applyProtection="0">
      <alignment vertical="center"/>
    </xf>
    <xf numFmtId="0" fontId="23" fillId="30" borderId="18" applyNumberFormat="0" applyFont="0" applyAlignment="0" applyProtection="0">
      <alignment vertical="center"/>
    </xf>
    <xf numFmtId="0" fontId="33" fillId="0" borderId="0" applyNumberFormat="0" applyFill="0" applyBorder="0" applyAlignment="0" applyProtection="0">
      <alignment vertical="center"/>
    </xf>
    <xf numFmtId="0" fontId="19" fillId="21" borderId="0" applyNumberFormat="0" applyBorder="0" applyAlignment="0" applyProtection="0">
      <alignment vertical="center"/>
    </xf>
    <xf numFmtId="0" fontId="29" fillId="0" borderId="0" applyNumberFormat="0" applyFill="0" applyBorder="0" applyAlignment="0" applyProtection="0">
      <alignment vertical="center"/>
    </xf>
    <xf numFmtId="0" fontId="20" fillId="33" borderId="0" applyNumberFormat="0" applyBorder="0" applyAlignment="0" applyProtection="0">
      <alignment vertical="center"/>
    </xf>
    <xf numFmtId="0" fontId="22" fillId="0" borderId="0" applyNumberFormat="0" applyFill="0" applyBorder="0" applyAlignment="0" applyProtection="0">
      <alignment vertical="center"/>
    </xf>
    <xf numFmtId="0" fontId="20" fillId="25" borderId="0" applyNumberFormat="0" applyBorder="0" applyAlignment="0" applyProtection="0">
      <alignment vertical="center"/>
    </xf>
    <xf numFmtId="0" fontId="3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13" applyNumberFormat="0" applyFill="0" applyAlignment="0" applyProtection="0">
      <alignment vertical="center"/>
    </xf>
    <xf numFmtId="0" fontId="27" fillId="0" borderId="17" applyNumberFormat="0" applyFill="0" applyAlignment="0" applyProtection="0">
      <alignment vertical="center"/>
    </xf>
    <xf numFmtId="0" fontId="27" fillId="0" borderId="0" applyNumberFormat="0" applyFill="0" applyBorder="0" applyAlignment="0" applyProtection="0">
      <alignment vertical="center"/>
    </xf>
    <xf numFmtId="0" fontId="21" fillId="12" borderId="12" applyNumberFormat="0" applyAlignment="0" applyProtection="0">
      <alignment vertical="center"/>
    </xf>
    <xf numFmtId="0" fontId="19" fillId="24" borderId="0" applyNumberFormat="0" applyBorder="0" applyAlignment="0" applyProtection="0">
      <alignment vertical="center"/>
    </xf>
    <xf numFmtId="0" fontId="37" fillId="36" borderId="0" applyNumberFormat="0" applyBorder="0" applyAlignment="0" applyProtection="0">
      <alignment vertical="center"/>
    </xf>
    <xf numFmtId="0" fontId="31" fillId="23" borderId="16" applyNumberFormat="0" applyAlignment="0" applyProtection="0">
      <alignment vertical="center"/>
    </xf>
    <xf numFmtId="0" fontId="20" fillId="16" borderId="0" applyNumberFormat="0" applyBorder="0" applyAlignment="0" applyProtection="0">
      <alignment vertical="center"/>
    </xf>
    <xf numFmtId="0" fontId="38" fillId="23" borderId="12" applyNumberFormat="0" applyAlignment="0" applyProtection="0">
      <alignment vertical="center"/>
    </xf>
    <xf numFmtId="0" fontId="30" fillId="0" borderId="15" applyNumberFormat="0" applyFill="0" applyAlignment="0" applyProtection="0">
      <alignment vertical="center"/>
    </xf>
    <xf numFmtId="0" fontId="36" fillId="0" borderId="19" applyNumberFormat="0" applyFill="0" applyAlignment="0" applyProtection="0">
      <alignment vertical="center"/>
    </xf>
    <xf numFmtId="0" fontId="26" fillId="20" borderId="0" applyNumberFormat="0" applyBorder="0" applyAlignment="0" applyProtection="0">
      <alignment vertical="center"/>
    </xf>
    <xf numFmtId="0" fontId="34" fillId="29" borderId="0" applyNumberFormat="0" applyBorder="0" applyAlignment="0" applyProtection="0">
      <alignment vertical="center"/>
    </xf>
    <xf numFmtId="0" fontId="19" fillId="39" borderId="0" applyNumberFormat="0" applyBorder="0" applyAlignment="0" applyProtection="0">
      <alignment vertical="center"/>
    </xf>
    <xf numFmtId="0" fontId="20" fillId="35" borderId="0" applyNumberFormat="0" applyBorder="0" applyAlignment="0" applyProtection="0">
      <alignment vertical="center"/>
    </xf>
    <xf numFmtId="0" fontId="19" fillId="28" borderId="0" applyNumberFormat="0" applyBorder="0" applyAlignment="0" applyProtection="0">
      <alignment vertical="center"/>
    </xf>
    <xf numFmtId="0" fontId="19" fillId="27" borderId="0" applyNumberFormat="0" applyBorder="0" applyAlignment="0" applyProtection="0">
      <alignment vertical="center"/>
    </xf>
    <xf numFmtId="0" fontId="20" fillId="11" borderId="0" applyNumberFormat="0" applyBorder="0" applyAlignment="0" applyProtection="0">
      <alignment vertical="center"/>
    </xf>
    <xf numFmtId="0" fontId="20" fillId="22" borderId="0" applyNumberFormat="0" applyBorder="0" applyAlignment="0" applyProtection="0">
      <alignment vertical="center"/>
    </xf>
    <xf numFmtId="0" fontId="19" fillId="32" borderId="0" applyNumberFormat="0" applyBorder="0" applyAlignment="0" applyProtection="0">
      <alignment vertical="center"/>
    </xf>
    <xf numFmtId="0" fontId="19" fillId="26" borderId="0" applyNumberFormat="0" applyBorder="0" applyAlignment="0" applyProtection="0">
      <alignment vertical="center"/>
    </xf>
    <xf numFmtId="0" fontId="20" fillId="34" borderId="0" applyNumberFormat="0" applyBorder="0" applyAlignment="0" applyProtection="0">
      <alignment vertical="center"/>
    </xf>
    <xf numFmtId="0" fontId="19" fillId="15" borderId="0" applyNumberFormat="0" applyBorder="0" applyAlignment="0" applyProtection="0">
      <alignment vertical="center"/>
    </xf>
    <xf numFmtId="0" fontId="20" fillId="14" borderId="0" applyNumberFormat="0" applyBorder="0" applyAlignment="0" applyProtection="0">
      <alignment vertical="center"/>
    </xf>
    <xf numFmtId="0" fontId="20" fillId="38" borderId="0" applyNumberFormat="0" applyBorder="0" applyAlignment="0" applyProtection="0">
      <alignment vertical="center"/>
    </xf>
    <xf numFmtId="0" fontId="19" fillId="10" borderId="0" applyNumberFormat="0" applyBorder="0" applyAlignment="0" applyProtection="0">
      <alignment vertical="center"/>
    </xf>
    <xf numFmtId="0" fontId="20" fillId="19" borderId="0" applyNumberFormat="0" applyBorder="0" applyAlignment="0" applyProtection="0">
      <alignment vertical="center"/>
    </xf>
    <xf numFmtId="0" fontId="19" fillId="31" borderId="0" applyNumberFormat="0" applyBorder="0" applyAlignment="0" applyProtection="0">
      <alignment vertical="center"/>
    </xf>
    <xf numFmtId="0" fontId="19" fillId="37" borderId="0" applyNumberFormat="0" applyBorder="0" applyAlignment="0" applyProtection="0">
      <alignment vertical="center"/>
    </xf>
    <xf numFmtId="0" fontId="20" fillId="18" borderId="0" applyNumberFormat="0" applyBorder="0" applyAlignment="0" applyProtection="0">
      <alignment vertical="center"/>
    </xf>
    <xf numFmtId="0" fontId="19" fillId="9" borderId="0" applyNumberFormat="0" applyBorder="0" applyAlignment="0" applyProtection="0">
      <alignment vertical="center"/>
    </xf>
  </cellStyleXfs>
  <cellXfs count="202">
    <xf numFmtId="0" fontId="0" fillId="0" borderId="0" xfId="0"/>
    <xf numFmtId="0" fontId="1" fillId="0" borderId="0" xfId="0" applyFont="1"/>
    <xf numFmtId="0" fontId="1" fillId="0" borderId="0" xfId="0" applyFont="1" applyAlignment="1">
      <alignment horizontal="left" vertical="top" wrapText="1"/>
    </xf>
    <xf numFmtId="0" fontId="2" fillId="0" borderId="0" xfId="0" applyFont="1"/>
    <xf numFmtId="0" fontId="0" fillId="0" borderId="0" xfId="0" applyAlignment="1">
      <alignment wrapText="1"/>
    </xf>
    <xf numFmtId="1" fontId="0" fillId="0" borderId="0" xfId="0" applyNumberFormat="1"/>
    <xf numFmtId="0" fontId="1" fillId="0" borderId="0" xfId="0" applyFont="1" applyAlignment="1">
      <alignment wrapText="1"/>
    </xf>
    <xf numFmtId="1" fontId="1" fillId="0" borderId="0" xfId="0" applyNumberFormat="1" applyFont="1"/>
    <xf numFmtId="1" fontId="1" fillId="0" borderId="0" xfId="0" applyNumberFormat="1" applyFont="1" applyAlignment="1">
      <alignment horizontal="center"/>
    </xf>
    <xf numFmtId="0" fontId="0" fillId="0" borderId="0" xfId="0" applyAlignment="1">
      <alignment horizontal="left"/>
    </xf>
    <xf numFmtId="1" fontId="0" fillId="0" borderId="0" xfId="0" applyNumberFormat="1" applyAlignment="1">
      <alignment wrapText="1"/>
    </xf>
    <xf numFmtId="0" fontId="1" fillId="0" borderId="0" xfId="0" applyFont="1" applyAlignment="1">
      <alignment horizontal="center" wrapText="1"/>
    </xf>
    <xf numFmtId="2" fontId="0" fillId="0" borderId="0" xfId="0" applyNumberFormat="1"/>
    <xf numFmtId="0" fontId="2" fillId="0" borderId="0" xfId="0" applyFont="1" applyAlignment="1">
      <alignment horizontal="center" wrapText="1"/>
    </xf>
    <xf numFmtId="0" fontId="0" fillId="0" borderId="0" xfId="0" applyAlignment="1">
      <alignment horizontal="center" vertical="top"/>
    </xf>
    <xf numFmtId="0" fontId="0" fillId="0" borderId="0" xfId="0" applyAlignment="1">
      <alignment horizontal="center" vertical="center"/>
    </xf>
    <xf numFmtId="0" fontId="0" fillId="0" borderId="0" xfId="0" applyAlignment="1">
      <alignment horizontal="left" vertical="top"/>
    </xf>
    <xf numFmtId="0" fontId="1" fillId="2" borderId="1" xfId="0" applyFont="1" applyFill="1" applyBorder="1" applyAlignment="1">
      <alignment horizontal="left" vertical="top" wrapText="1"/>
    </xf>
    <xf numFmtId="0" fontId="1" fillId="3"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1" fontId="3" fillId="5" borderId="2" xfId="0" applyNumberFormat="1" applyFont="1" applyFill="1" applyBorder="1" applyAlignment="1" applyProtection="1">
      <alignment horizontal="center" vertical="center" wrapText="1"/>
      <protection locked="0"/>
    </xf>
    <xf numFmtId="0" fontId="1" fillId="4" borderId="2" xfId="0" applyFont="1" applyFill="1" applyBorder="1" applyAlignment="1">
      <alignment horizontal="center" vertical="center" wrapText="1"/>
    </xf>
    <xf numFmtId="1" fontId="3" fillId="5" borderId="3" xfId="0" applyNumberFormat="1" applyFont="1" applyFill="1" applyBorder="1" applyAlignment="1" applyProtection="1">
      <alignment horizontal="center" vertical="center" wrapText="1"/>
      <protection locked="0"/>
    </xf>
    <xf numFmtId="0" fontId="1" fillId="4" borderId="3" xfId="0" applyFont="1" applyFill="1" applyBorder="1" applyAlignment="1">
      <alignment horizontal="center" vertical="center" wrapText="1"/>
    </xf>
    <xf numFmtId="1" fontId="3" fillId="5" borderId="4" xfId="0" applyNumberFormat="1" applyFont="1" applyFill="1" applyBorder="1" applyAlignment="1" applyProtection="1">
      <alignment horizontal="center" vertical="center" wrapText="1"/>
      <protection locked="0"/>
    </xf>
    <xf numFmtId="0" fontId="1" fillId="4" borderId="4" xfId="0" applyFont="1" applyFill="1" applyBorder="1" applyAlignment="1">
      <alignment horizontal="center" vertical="center" wrapText="1"/>
    </xf>
    <xf numFmtId="0" fontId="0" fillId="3" borderId="1" xfId="0" applyFill="1" applyBorder="1" applyAlignment="1">
      <alignment horizontal="left" vertical="top" wrapText="1"/>
    </xf>
    <xf numFmtId="1" fontId="4" fillId="5" borderId="1" xfId="0" applyNumberFormat="1" applyFont="1" applyFill="1" applyBorder="1" applyAlignment="1" applyProtection="1">
      <alignment horizontal="right" vertical="center" wrapText="1"/>
      <protection locked="0"/>
    </xf>
    <xf numFmtId="2" fontId="4" fillId="0" borderId="1" xfId="0" applyNumberFormat="1" applyFont="1" applyBorder="1" applyAlignment="1">
      <alignment horizontal="right" vertical="center" wrapText="1"/>
    </xf>
    <xf numFmtId="2" fontId="5" fillId="0" borderId="1" xfId="0" applyNumberFormat="1" applyFont="1" applyBorder="1" applyAlignment="1">
      <alignment horizontal="right" vertical="center" wrapText="1"/>
    </xf>
    <xf numFmtId="0" fontId="6" fillId="0" borderId="0" xfId="0" applyFont="1"/>
    <xf numFmtId="0" fontId="7" fillId="0" borderId="0" xfId="0" applyFont="1"/>
    <xf numFmtId="0" fontId="8" fillId="0" borderId="0" xfId="0" applyFont="1"/>
    <xf numFmtId="0" fontId="3"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0" fillId="6" borderId="1" xfId="0" applyFill="1" applyBorder="1" applyAlignment="1">
      <alignment vertical="center" wrapText="1"/>
    </xf>
    <xf numFmtId="0" fontId="3" fillId="6"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justify" vertical="center" wrapText="1"/>
    </xf>
    <xf numFmtId="1" fontId="3" fillId="2" borderId="1" xfId="0" applyNumberFormat="1" applyFont="1" applyFill="1" applyBorder="1" applyAlignment="1">
      <alignment horizontal="right" vertical="center" wrapText="1"/>
    </xf>
    <xf numFmtId="0" fontId="3" fillId="4" borderId="1" xfId="0" applyFont="1" applyFill="1" applyBorder="1" applyAlignment="1">
      <alignment vertical="center" wrapText="1"/>
    </xf>
    <xf numFmtId="0" fontId="3" fillId="4" borderId="1" xfId="0" applyFont="1" applyFill="1" applyBorder="1" applyAlignment="1">
      <alignment horizontal="justify" vertical="center" wrapText="1"/>
    </xf>
    <xf numFmtId="1" fontId="3" fillId="4" borderId="1" xfId="0" applyNumberFormat="1" applyFont="1" applyFill="1" applyBorder="1" applyAlignment="1">
      <alignment horizontal="right" vertical="center" wrapText="1"/>
    </xf>
    <xf numFmtId="0" fontId="10" fillId="0" borderId="1" xfId="0" applyFont="1" applyBorder="1" applyAlignment="1">
      <alignment vertical="center" wrapText="1"/>
    </xf>
    <xf numFmtId="0" fontId="10" fillId="0" borderId="1" xfId="0" applyFont="1" applyBorder="1" applyAlignment="1">
      <alignment horizontal="justify" vertical="center" wrapText="1"/>
    </xf>
    <xf numFmtId="1" fontId="10" fillId="5" borderId="1" xfId="0" applyNumberFormat="1" applyFont="1" applyFill="1" applyBorder="1" applyAlignment="1" applyProtection="1">
      <alignment horizontal="right" vertical="center" wrapText="1"/>
      <protection locked="0"/>
    </xf>
    <xf numFmtId="1" fontId="10" fillId="0" borderId="1" xfId="0" applyNumberFormat="1" applyFont="1" applyBorder="1" applyAlignment="1">
      <alignment horizontal="right"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1" fontId="4" fillId="0" borderId="1" xfId="0" applyNumberFormat="1" applyFont="1" applyBorder="1" applyAlignment="1">
      <alignment horizontal="right" vertical="center" wrapText="1"/>
    </xf>
    <xf numFmtId="1" fontId="3" fillId="5" borderId="1" xfId="0" applyNumberFormat="1" applyFont="1" applyFill="1" applyBorder="1" applyAlignment="1">
      <alignment horizontal="right" vertical="center" wrapText="1"/>
    </xf>
    <xf numFmtId="1" fontId="9" fillId="4" borderId="1" xfId="0" applyNumberFormat="1" applyFont="1" applyFill="1" applyBorder="1" applyAlignment="1">
      <alignment horizontal="right" vertical="center" wrapText="1"/>
    </xf>
    <xf numFmtId="1" fontId="11" fillId="0" borderId="1" xfId="0" applyNumberFormat="1" applyFont="1" applyBorder="1" applyAlignment="1">
      <alignment horizontal="right" vertical="center" wrapText="1"/>
    </xf>
    <xf numFmtId="1" fontId="10" fillId="7" borderId="1" xfId="0" applyNumberFormat="1" applyFont="1" applyFill="1" applyBorder="1" applyAlignment="1" applyProtection="1">
      <alignment horizontal="right" vertical="center" wrapText="1"/>
      <protection locked="0"/>
    </xf>
    <xf numFmtId="1" fontId="4" fillId="5" borderId="1" xfId="0" applyNumberFormat="1" applyFont="1" applyFill="1" applyBorder="1" applyAlignment="1">
      <alignment horizontal="right" vertical="center" wrapText="1"/>
    </xf>
    <xf numFmtId="1" fontId="3" fillId="5" borderId="1" xfId="0" applyNumberFormat="1" applyFont="1" applyFill="1" applyBorder="1" applyAlignment="1" applyProtection="1">
      <alignment horizontal="right" vertical="center" wrapText="1"/>
      <protection locked="0"/>
    </xf>
    <xf numFmtId="0" fontId="12" fillId="0" borderId="1" xfId="0" applyFont="1" applyBorder="1" applyAlignment="1">
      <alignment horizontal="justify" vertical="center" wrapText="1"/>
    </xf>
    <xf numFmtId="0" fontId="13" fillId="0" borderId="0" xfId="0" applyFont="1"/>
    <xf numFmtId="0" fontId="14" fillId="0" borderId="0" xfId="0" applyFont="1"/>
    <xf numFmtId="0" fontId="3" fillId="0" borderId="0" xfId="0" applyFont="1" applyAlignment="1">
      <alignment vertical="center" wrapText="1"/>
    </xf>
    <xf numFmtId="0" fontId="3" fillId="0" borderId="0" xfId="0" applyFont="1" applyAlignment="1">
      <alignment horizontal="justify" vertical="center" wrapText="1"/>
    </xf>
    <xf numFmtId="1" fontId="3" fillId="0" borderId="0" xfId="0" applyNumberFormat="1" applyFont="1" applyAlignment="1" applyProtection="1">
      <alignment horizontal="right" vertical="center" wrapText="1"/>
      <protection locked="0"/>
    </xf>
    <xf numFmtId="0" fontId="0" fillId="6" borderId="1" xfId="0" applyFill="1" applyBorder="1" applyAlignment="1">
      <alignment vertical="top" wrapText="1"/>
    </xf>
    <xf numFmtId="0" fontId="3" fillId="6"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4" fillId="0" borderId="0" xfId="0" applyFont="1" applyAlignment="1">
      <alignment vertical="center" wrapText="1"/>
    </xf>
    <xf numFmtId="0" fontId="4" fillId="0" borderId="0" xfId="0" applyFont="1" applyAlignment="1">
      <alignment horizontal="justify" vertical="center" wrapText="1"/>
    </xf>
    <xf numFmtId="1" fontId="4" fillId="0" borderId="0" xfId="0" applyNumberFormat="1" applyFont="1" applyAlignment="1">
      <alignment horizontal="right" vertical="center" wrapText="1"/>
    </xf>
    <xf numFmtId="0" fontId="3" fillId="0" borderId="1" xfId="0" applyFont="1" applyBorder="1" applyAlignment="1">
      <alignment vertical="center" wrapText="1"/>
    </xf>
    <xf numFmtId="1" fontId="13" fillId="5" borderId="1" xfId="0" applyNumberFormat="1" applyFont="1" applyFill="1" applyBorder="1" applyAlignment="1" applyProtection="1">
      <alignment horizontal="right" vertical="center" wrapText="1"/>
      <protection locked="0"/>
    </xf>
    <xf numFmtId="1" fontId="12" fillId="0" borderId="1" xfId="0" applyNumberFormat="1" applyFont="1" applyBorder="1" applyAlignment="1">
      <alignment horizontal="right" vertical="center" wrapText="1"/>
    </xf>
    <xf numFmtId="0" fontId="15" fillId="0" borderId="1" xfId="0" applyFont="1" applyBorder="1" applyAlignment="1">
      <alignment vertical="center" wrapText="1"/>
    </xf>
    <xf numFmtId="0" fontId="15" fillId="0" borderId="1" xfId="0" applyFont="1" applyBorder="1" applyAlignment="1">
      <alignment horizontal="justify" vertical="center" wrapText="1"/>
    </xf>
    <xf numFmtId="1" fontId="15" fillId="5" borderId="1" xfId="0" applyNumberFormat="1" applyFont="1" applyFill="1" applyBorder="1" applyAlignment="1" applyProtection="1">
      <alignment horizontal="right" vertical="center" wrapText="1"/>
      <protection locked="0"/>
    </xf>
    <xf numFmtId="1" fontId="15" fillId="0" borderId="1" xfId="0" applyNumberFormat="1" applyFont="1" applyBorder="1" applyAlignment="1">
      <alignment horizontal="right" vertical="center" wrapText="1"/>
    </xf>
    <xf numFmtId="0" fontId="16" fillId="0" borderId="1" xfId="0" applyFont="1" applyBorder="1" applyAlignment="1">
      <alignment vertical="center" wrapText="1"/>
    </xf>
    <xf numFmtId="0" fontId="16" fillId="0" borderId="1" xfId="0" applyFont="1" applyBorder="1" applyAlignment="1">
      <alignment horizontal="justify" vertical="center" wrapText="1"/>
    </xf>
    <xf numFmtId="1" fontId="16" fillId="5" borderId="1" xfId="0" applyNumberFormat="1" applyFont="1" applyFill="1" applyBorder="1" applyAlignment="1" applyProtection="1">
      <alignment horizontal="right" vertical="center" wrapText="1"/>
      <protection locked="0"/>
    </xf>
    <xf numFmtId="2" fontId="3" fillId="4" borderId="1" xfId="0" applyNumberFormat="1" applyFont="1" applyFill="1" applyBorder="1" applyAlignment="1">
      <alignment horizontal="right" vertical="center" wrapText="1"/>
    </xf>
    <xf numFmtId="1" fontId="4" fillId="7" borderId="1" xfId="0" applyNumberFormat="1" applyFont="1" applyFill="1" applyBorder="1" applyAlignment="1" applyProtection="1">
      <alignment horizontal="right" vertical="center" wrapText="1"/>
      <protection locked="0"/>
    </xf>
    <xf numFmtId="0" fontId="17" fillId="0" borderId="0" xfId="0" applyFont="1"/>
    <xf numFmtId="0" fontId="0" fillId="0" borderId="0" xfId="0" applyProtection="1">
      <protection locked="0"/>
    </xf>
    <xf numFmtId="0" fontId="0" fillId="0" borderId="0" xfId="0" applyAlignment="1">
      <alignment horizontal="center"/>
    </xf>
    <xf numFmtId="0" fontId="1" fillId="0" borderId="0" xfId="0" applyFont="1" applyProtection="1">
      <protection locked="0"/>
    </xf>
    <xf numFmtId="0" fontId="9" fillId="4" borderId="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5" borderId="1" xfId="0" applyFill="1" applyBorder="1" applyAlignment="1" applyProtection="1">
      <alignment horizontal="left" vertical="top" wrapText="1"/>
      <protection locked="0"/>
    </xf>
    <xf numFmtId="0" fontId="0" fillId="5" borderId="1" xfId="0" applyFill="1" applyBorder="1" applyAlignment="1" applyProtection="1">
      <alignment horizontal="center" vertical="top" wrapText="1"/>
      <protection locked="0"/>
    </xf>
    <xf numFmtId="2" fontId="4" fillId="5" borderId="1" xfId="0" applyNumberFormat="1" applyFont="1" applyFill="1" applyBorder="1" applyAlignment="1" applyProtection="1">
      <alignment horizontal="right" vertical="center" wrapText="1"/>
      <protection locked="0"/>
    </xf>
    <xf numFmtId="2" fontId="0" fillId="5" borderId="1" xfId="0" applyNumberFormat="1" applyFill="1" applyBorder="1" applyAlignment="1" applyProtection="1">
      <alignment horizontal="right" vertical="top" wrapText="1"/>
      <protection locked="0"/>
    </xf>
    <xf numFmtId="0" fontId="0" fillId="4" borderId="1" xfId="0" applyFill="1" applyBorder="1" applyAlignment="1">
      <alignment horizontal="left" vertical="top" wrapText="1"/>
    </xf>
    <xf numFmtId="0" fontId="1" fillId="4" borderId="5" xfId="0" applyFont="1" applyFill="1" applyBorder="1" applyAlignment="1">
      <alignment horizontal="right" vertical="top" wrapText="1"/>
    </xf>
    <xf numFmtId="0" fontId="1" fillId="4" borderId="6" xfId="0" applyFont="1" applyFill="1" applyBorder="1" applyAlignment="1">
      <alignment horizontal="right" vertical="top" wrapText="1"/>
    </xf>
    <xf numFmtId="0" fontId="1" fillId="4" borderId="7" xfId="0" applyFont="1" applyFill="1" applyBorder="1" applyAlignment="1">
      <alignment horizontal="right" vertical="top" wrapText="1"/>
    </xf>
    <xf numFmtId="2" fontId="1" fillId="4" borderId="1" xfId="0" applyNumberFormat="1" applyFont="1" applyFill="1" applyBorder="1" applyAlignment="1">
      <alignment horizontal="right" vertical="top" wrapText="1"/>
    </xf>
    <xf numFmtId="0" fontId="1" fillId="3" borderId="5"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4" borderId="7" xfId="0" applyFont="1" applyFill="1" applyBorder="1" applyAlignment="1">
      <alignment horizontal="center" vertical="center" wrapText="1"/>
    </xf>
    <xf numFmtId="2" fontId="0" fillId="3" borderId="1" xfId="0" applyNumberFormat="1" applyFill="1" applyBorder="1" applyAlignment="1">
      <alignment horizontal="right" vertical="top" wrapText="1"/>
    </xf>
    <xf numFmtId="2" fontId="0" fillId="3" borderId="5" xfId="0" applyNumberFormat="1" applyFill="1" applyBorder="1" applyAlignment="1">
      <alignment horizontal="center" vertical="top" wrapText="1"/>
    </xf>
    <xf numFmtId="2" fontId="0" fillId="3" borderId="7" xfId="0" applyNumberFormat="1" applyFill="1" applyBorder="1" applyAlignment="1">
      <alignment horizontal="center" vertical="top" wrapText="1"/>
    </xf>
    <xf numFmtId="0" fontId="12" fillId="3" borderId="1" xfId="0" applyFont="1" applyFill="1" applyBorder="1" applyAlignment="1">
      <alignment horizontal="left" vertical="top" wrapText="1"/>
    </xf>
    <xf numFmtId="2" fontId="15" fillId="5" borderId="1" xfId="0" applyNumberFormat="1" applyFont="1" applyFill="1" applyBorder="1" applyAlignment="1" applyProtection="1">
      <alignment horizontal="right" vertical="center" wrapText="1"/>
      <protection locked="0"/>
    </xf>
    <xf numFmtId="2" fontId="4" fillId="5" borderId="5" xfId="0" applyNumberFormat="1" applyFont="1" applyFill="1" applyBorder="1" applyAlignment="1" applyProtection="1">
      <alignment horizontal="center" vertical="center" wrapText="1"/>
      <protection locked="0"/>
    </xf>
    <xf numFmtId="2" fontId="4" fillId="5" borderId="7" xfId="0" applyNumberFormat="1" applyFont="1" applyFill="1" applyBorder="1" applyAlignment="1" applyProtection="1">
      <alignment horizontal="center" vertical="center" wrapText="1"/>
      <protection locked="0"/>
    </xf>
    <xf numFmtId="0" fontId="1" fillId="4" borderId="1" xfId="0" applyFont="1" applyFill="1" applyBorder="1" applyAlignment="1">
      <alignment horizontal="left" vertical="center" wrapText="1"/>
    </xf>
    <xf numFmtId="0" fontId="1" fillId="4" borderId="6" xfId="0" applyFont="1" applyFill="1" applyBorder="1" applyAlignment="1">
      <alignment horizontal="center" vertical="center" wrapText="1"/>
    </xf>
    <xf numFmtId="0" fontId="1" fillId="3" borderId="1" xfId="0" applyFont="1" applyFill="1" applyBorder="1" applyAlignment="1">
      <alignment horizontal="left" vertical="top" wrapText="1"/>
    </xf>
    <xf numFmtId="0" fontId="1" fillId="3" borderId="6" xfId="0" applyFont="1" applyFill="1" applyBorder="1" applyAlignment="1">
      <alignment horizontal="center" vertical="top" wrapText="1"/>
    </xf>
    <xf numFmtId="0" fontId="2"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6"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176" fontId="12" fillId="5" borderId="1" xfId="0" applyNumberFormat="1" applyFont="1" applyFill="1" applyBorder="1" applyAlignment="1" applyProtection="1">
      <alignment horizontal="right" vertical="center" wrapText="1"/>
      <protection locked="0"/>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1" xfId="0" applyFill="1" applyBorder="1" applyAlignment="1">
      <alignment horizontal="center" vertical="top" wrapText="1"/>
    </xf>
    <xf numFmtId="0" fontId="0" fillId="3" borderId="1" xfId="0" applyFill="1" applyBorder="1" applyAlignment="1">
      <alignment horizontal="right" vertical="top" wrapText="1"/>
    </xf>
    <xf numFmtId="0" fontId="0" fillId="3" borderId="5" xfId="0" applyFill="1" applyBorder="1" applyAlignment="1">
      <alignment vertical="top" wrapText="1"/>
    </xf>
    <xf numFmtId="0" fontId="0" fillId="3" borderId="6" xfId="0" applyFill="1" applyBorder="1" applyAlignment="1">
      <alignment vertical="top" wrapText="1"/>
    </xf>
    <xf numFmtId="0" fontId="0" fillId="3" borderId="7" xfId="0" applyFill="1" applyBorder="1" applyAlignment="1">
      <alignment vertical="top" wrapText="1"/>
    </xf>
    <xf numFmtId="2" fontId="4" fillId="5" borderId="5" xfId="0" applyNumberFormat="1" applyFont="1" applyFill="1" applyBorder="1" applyAlignment="1" applyProtection="1">
      <alignment horizontal="right" vertical="center" wrapText="1"/>
      <protection locked="0"/>
    </xf>
    <xf numFmtId="2" fontId="4" fillId="5" borderId="6" xfId="0" applyNumberFormat="1" applyFont="1" applyFill="1" applyBorder="1" applyAlignment="1" applyProtection="1">
      <alignment horizontal="right" vertical="center" wrapText="1"/>
      <protection locked="0"/>
    </xf>
    <xf numFmtId="58" fontId="0" fillId="5" borderId="1" xfId="0" applyNumberFormat="1" applyFill="1" applyBorder="1" applyAlignment="1" applyProtection="1">
      <alignment horizontal="right" vertical="top" wrapText="1"/>
      <protection locked="0"/>
    </xf>
    <xf numFmtId="0" fontId="1" fillId="4" borderId="1" xfId="0" applyFont="1" applyFill="1" applyBorder="1" applyAlignment="1">
      <alignment horizontal="right" vertical="top" wrapText="1"/>
    </xf>
    <xf numFmtId="2" fontId="4" fillId="5" borderId="7" xfId="0" applyNumberFormat="1" applyFont="1" applyFill="1" applyBorder="1" applyAlignment="1" applyProtection="1">
      <alignment horizontal="right" vertical="center" wrapText="1"/>
      <protection locked="0"/>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8" borderId="1" xfId="0" applyFont="1" applyFill="1" applyBorder="1" applyAlignment="1">
      <alignment horizontal="left" vertical="top" wrapText="1"/>
    </xf>
    <xf numFmtId="0" fontId="1" fillId="8" borderId="5" xfId="0" applyFont="1" applyFill="1" applyBorder="1" applyAlignment="1">
      <alignment horizontal="left" vertical="top" wrapText="1"/>
    </xf>
    <xf numFmtId="0" fontId="1" fillId="8" borderId="6" xfId="0" applyFont="1" applyFill="1" applyBorder="1" applyAlignment="1">
      <alignment horizontal="left" vertical="top" wrapText="1"/>
    </xf>
    <xf numFmtId="0" fontId="1" fillId="8" borderId="7" xfId="0" applyFont="1" applyFill="1" applyBorder="1" applyAlignment="1">
      <alignment horizontal="left" vertical="top" wrapText="1"/>
    </xf>
    <xf numFmtId="2" fontId="1" fillId="8" borderId="1" xfId="0" applyNumberFormat="1" applyFont="1" applyFill="1" applyBorder="1" applyAlignment="1">
      <alignment horizontal="center" vertical="top" wrapText="1"/>
    </xf>
    <xf numFmtId="2" fontId="1" fillId="8" borderId="1" xfId="0" applyNumberFormat="1" applyFont="1" applyFill="1" applyBorder="1" applyAlignment="1">
      <alignment horizontal="right" vertical="top" wrapText="1"/>
    </xf>
    <xf numFmtId="0" fontId="1" fillId="3" borderId="5" xfId="0" applyFont="1" applyFill="1" applyBorder="1" applyAlignment="1">
      <alignment horizontal="left" vertical="top" wrapText="1"/>
    </xf>
    <xf numFmtId="0" fontId="1" fillId="3" borderId="6"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2" fontId="1" fillId="3" borderId="1" xfId="0" applyNumberFormat="1" applyFont="1" applyFill="1" applyBorder="1" applyAlignment="1">
      <alignment horizontal="right" vertical="top" wrapText="1"/>
    </xf>
    <xf numFmtId="0" fontId="1" fillId="3" borderId="1" xfId="0" applyFont="1" applyFill="1" applyBorder="1" applyAlignment="1">
      <alignment horizontal="right" vertical="top" wrapText="1"/>
    </xf>
    <xf numFmtId="0" fontId="1" fillId="4" borderId="7" xfId="0" applyFont="1" applyFill="1" applyBorder="1" applyAlignment="1">
      <alignment horizontal="left" vertical="center" wrapText="1"/>
    </xf>
    <xf numFmtId="0" fontId="6"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1" fillId="0" borderId="0" xfId="0" applyFont="1" applyAlignment="1">
      <alignment horizontal="left" vertical="top"/>
    </xf>
    <xf numFmtId="0" fontId="1" fillId="2" borderId="2" xfId="0" applyFont="1" applyFill="1" applyBorder="1" applyAlignment="1">
      <alignment vertical="top" wrapText="1"/>
    </xf>
    <xf numFmtId="2" fontId="1" fillId="2" borderId="1" xfId="0" applyNumberFormat="1" applyFont="1" applyFill="1" applyBorder="1" applyAlignment="1">
      <alignment horizontal="right" vertical="top" wrapText="1"/>
    </xf>
    <xf numFmtId="0" fontId="6" fillId="0" borderId="1" xfId="0" applyFont="1" applyBorder="1" applyAlignment="1" applyProtection="1">
      <alignment horizontal="left" vertical="top" wrapText="1"/>
      <protection locked="0"/>
    </xf>
    <xf numFmtId="0" fontId="6" fillId="5"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2" fontId="0" fillId="3" borderId="1" xfId="0" applyNumberFormat="1" applyFill="1" applyBorder="1" applyAlignment="1" applyProtection="1">
      <alignment horizontal="right" vertical="top" wrapText="1"/>
      <protection locked="0"/>
    </xf>
    <xf numFmtId="0" fontId="1" fillId="0" borderId="1" xfId="0" applyFont="1" applyBorder="1" applyAlignment="1">
      <alignment horizontal="left" vertical="top" wrapText="1"/>
    </xf>
    <xf numFmtId="0" fontId="9" fillId="0" borderId="1" xfId="0" applyFont="1" applyBorder="1" applyAlignment="1">
      <alignment horizontal="left" vertical="top" wrapText="1"/>
    </xf>
    <xf numFmtId="2" fontId="3" fillId="0" borderId="1" xfId="0" applyNumberFormat="1" applyFont="1" applyFill="1" applyBorder="1" applyAlignment="1" applyProtection="1">
      <alignment horizontal="right" vertical="center" wrapText="1"/>
      <protection locked="0"/>
    </xf>
    <xf numFmtId="0" fontId="12" fillId="0" borderId="1" xfId="0" applyFont="1" applyBorder="1" applyAlignment="1">
      <alignment horizontal="left" vertical="top" wrapText="1"/>
    </xf>
    <xf numFmtId="0" fontId="13" fillId="0" borderId="0" xfId="0" applyFont="1" applyAlignment="1">
      <alignment horizontal="left" vertical="center"/>
    </xf>
    <xf numFmtId="0" fontId="13" fillId="0" borderId="0" xfId="0" applyFont="1" applyAlignment="1">
      <alignment horizontal="left" vertical="top"/>
    </xf>
    <xf numFmtId="0" fontId="12" fillId="5" borderId="1" xfId="0" applyFont="1" applyFill="1" applyBorder="1" applyAlignment="1">
      <alignment horizontal="left" vertical="top" wrapText="1"/>
    </xf>
    <xf numFmtId="2" fontId="3" fillId="5" borderId="1" xfId="0" applyNumberFormat="1" applyFont="1" applyFill="1" applyBorder="1" applyAlignment="1" applyProtection="1">
      <alignment horizontal="right" vertical="center" wrapText="1"/>
      <protection locked="0"/>
    </xf>
    <xf numFmtId="0" fontId="1" fillId="4" borderId="1" xfId="0" applyFont="1" applyFill="1" applyBorder="1" applyAlignment="1">
      <alignment horizontal="left" vertical="top" wrapText="1"/>
    </xf>
    <xf numFmtId="0" fontId="9" fillId="4" borderId="1" xfId="0" applyFont="1" applyFill="1" applyBorder="1" applyAlignment="1">
      <alignment horizontal="left" vertical="top" wrapText="1"/>
    </xf>
    <xf numFmtId="2" fontId="4" fillId="7" borderId="1" xfId="0" applyNumberFormat="1" applyFont="1" applyFill="1" applyBorder="1" applyAlignment="1" applyProtection="1">
      <alignment horizontal="right" vertical="center" wrapText="1"/>
      <protection locked="0"/>
    </xf>
    <xf numFmtId="2" fontId="12" fillId="3" borderId="1" xfId="0" applyNumberFormat="1" applyFont="1" applyFill="1" applyBorder="1" applyAlignment="1">
      <alignment horizontal="right" vertical="top" wrapText="1"/>
    </xf>
    <xf numFmtId="0" fontId="0" fillId="3" borderId="2" xfId="0" applyFill="1" applyBorder="1" applyAlignment="1">
      <alignment horizontal="left" vertical="top" wrapText="1"/>
    </xf>
    <xf numFmtId="2" fontId="12" fillId="3" borderId="2" xfId="0" applyNumberFormat="1" applyFont="1" applyFill="1" applyBorder="1" applyAlignment="1">
      <alignment horizontal="right" vertical="top" wrapText="1"/>
    </xf>
    <xf numFmtId="0" fontId="1" fillId="4" borderId="8" xfId="0" applyFont="1"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2" fontId="0" fillId="3" borderId="11" xfId="0" applyNumberFormat="1" applyFill="1" applyBorder="1" applyAlignment="1">
      <alignment horizontal="righ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1" fillId="2" borderId="1" xfId="0" applyFont="1" applyFill="1" applyBorder="1" applyAlignment="1">
      <alignment horizontal="center" vertical="top" wrapText="1"/>
    </xf>
    <xf numFmtId="0" fontId="4" fillId="5" borderId="1" xfId="0" applyFont="1" applyFill="1" applyBorder="1" applyAlignment="1" applyProtection="1">
      <alignment horizontal="left" vertical="top" wrapText="1"/>
      <protection locked="0"/>
    </xf>
    <xf numFmtId="0" fontId="0" fillId="0" borderId="0" xfId="0" applyAlignment="1" applyProtection="1">
      <alignment vertical="center"/>
      <protection locked="0"/>
    </xf>
    <xf numFmtId="0" fontId="0" fillId="0" borderId="0" xfId="0" applyAlignment="1">
      <alignment vertical="center" wrapText="1"/>
    </xf>
    <xf numFmtId="0" fontId="0" fillId="0" borderId="0" xfId="0" applyAlignment="1">
      <alignment vertical="center"/>
    </xf>
    <xf numFmtId="0" fontId="3" fillId="5" borderId="0" xfId="0" applyFont="1" applyFill="1" applyAlignment="1" applyProtection="1">
      <alignment horizontal="center" vertical="center" wrapText="1"/>
      <protection locked="0"/>
    </xf>
    <xf numFmtId="0" fontId="3" fillId="0" borderId="0" xfId="0" applyFont="1" applyAlignment="1">
      <alignment horizontal="center" vertical="center" wrapText="1"/>
    </xf>
    <xf numFmtId="0" fontId="18" fillId="0" borderId="0" xfId="0" applyFont="1" applyAlignment="1">
      <alignment horizontal="center" vertical="center"/>
    </xf>
    <xf numFmtId="0" fontId="18" fillId="0" borderId="0" xfId="0" applyFont="1"/>
    <xf numFmtId="0" fontId="0" fillId="5" borderId="0" xfId="0" applyFill="1" applyAlignment="1" applyProtection="1">
      <alignment horizontal="center" vertical="center" wrapText="1"/>
      <protection locked="0"/>
    </xf>
    <xf numFmtId="0" fontId="0" fillId="0" borderId="0" xfId="0" applyAlignment="1">
      <alignment horizontal="center" vertical="center" wrapText="1"/>
    </xf>
    <xf numFmtId="2" fontId="4" fillId="5" borderId="0" xfId="0" applyNumberFormat="1" applyFont="1" applyFill="1" applyAlignment="1" applyProtection="1">
      <alignment horizontal="center" vertical="center" wrapText="1"/>
      <protection locked="0"/>
    </xf>
    <xf numFmtId="0" fontId="3" fillId="2"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0" fillId="0" borderId="2" xfId="0" applyBorder="1" applyAlignment="1">
      <alignment horizontal="left" vertical="top" wrapText="1"/>
    </xf>
    <xf numFmtId="0" fontId="0" fillId="4" borderId="1" xfId="0" applyFill="1" applyBorder="1" applyAlignment="1" applyProtection="1">
      <alignment horizontal="left" vertical="top" wrapText="1"/>
      <protection locked="0"/>
    </xf>
    <xf numFmtId="0" fontId="0" fillId="0" borderId="3" xfId="0" applyBorder="1" applyAlignment="1">
      <alignment horizontal="left" vertical="top" wrapText="1"/>
    </xf>
    <xf numFmtId="0" fontId="0" fillId="0" borderId="4" xfId="0" applyBorder="1" applyAlignment="1">
      <alignment horizontal="left" vertical="top" wrapText="1"/>
    </xf>
    <xf numFmtId="0" fontId="0" fillId="5" borderId="2"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177" fontId="0" fillId="0" borderId="1" xfId="0" applyNumberFormat="1" applyBorder="1" applyAlignment="1">
      <alignment horizontal="left" vertical="top" wrapText="1"/>
    </xf>
    <xf numFmtId="0" fontId="0" fillId="0" borderId="1" xfId="0" applyBorder="1" applyAlignment="1">
      <alignment vertical="center" wrapText="1"/>
    </xf>
    <xf numFmtId="177"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4">
    <dxf>
      <font>
        <color rgb="FF9C0006"/>
      </font>
      <fill>
        <patternFill patternType="solid">
          <bgColor rgb="FFFFC7CE"/>
        </patternFill>
      </fill>
    </dxf>
    <dxf>
      <font>
        <color rgb="FF006100"/>
      </font>
      <fill>
        <patternFill patternType="solid">
          <bgColor rgb="FFC6EFCE"/>
        </patternFill>
      </fill>
    </dxf>
    <dxf>
      <font>
        <b val="1"/>
        <i val="0"/>
      </font>
      <fill>
        <patternFill patternType="solid">
          <bgColor rgb="FFD7D7D7"/>
        </patternFill>
      </fill>
    </dxf>
    <dxf>
      <font>
        <b val="0"/>
        <i val="0"/>
      </font>
      <fill>
        <patternFill patternType="none"/>
      </fill>
    </dxf>
  </dxfs>
  <tableStyles count="1" defaultTableStyle="TableStyleMedium2" defaultPivotStyle="PivotStyleLight16">
    <tableStyle name="MySqlDefault" pivot="0" table="0" count="2">
      <tableStyleElement type="wholeTable" dxfId="3"/>
      <tableStyleElement type="headerRow" dxfId="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customXml" Target="../customXml/item3.xml"/><Relationship Id="rId11" Type="http://schemas.openxmlformats.org/officeDocument/2006/relationships/customXml" Target="../customXml/item2.xml"/><Relationship Id="rId10" Type="http://schemas.openxmlformats.org/officeDocument/2006/relationships/customXml" Target="../customXml/item1.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noThreeD="1" val="0"/>
</file>

<file path=xl/ctrlProps/ctrlProp3.xml><?xml version="1.0" encoding="utf-8"?>
<formControlPr xmlns="http://schemas.microsoft.com/office/spreadsheetml/2009/9/main" objectType="CheckBox" noThreeD="1" val="0"/>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xdr:nvSpPr>
            <xdr:cNvPr id="1053" name="Check Box 29" hidden="1">
              <a:extLst>
                <a:ext uri="{63B3BB69-23CF-44E3-9099-C40C66FF867C}">
                  <a14:compatExt spid="_x0000_s1053"/>
                </a:ext>
              </a:extLst>
            </xdr:cNvPr>
            <xdr:cNvSpPr/>
          </xdr:nvSpPr>
          <xdr:spPr>
            <a:xfrm>
              <a:off x="3112135" y="3162300"/>
              <a:ext cx="2493010" cy="22352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panose="020B0502040204020203"/>
                  <a:cs typeface="Segoe UI" panose="020B0502040204020203"/>
                </a:rPr>
                <a:t> – gamyba;</a:t>
              </a:r>
              <a:endParaRPr lang="lt-LT" sz="800" b="0" i="0" u="none" strike="noStrike" baseline="0">
                <a:solidFill>
                  <a:srgbClr val="000000"/>
                </a:solidFill>
                <a:latin typeface="Segoe UI" panose="020B0502040204020203"/>
                <a:cs typeface="Segoe UI" panose="020B0502040204020203"/>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xdr:nvSpPr>
            <xdr:cNvPr id="1054" name="Check Box 30" hidden="1">
              <a:extLst>
                <a:ext uri="{63B3BB69-23CF-44E3-9099-C40C66FF867C}">
                  <a14:compatExt spid="_x0000_s1054"/>
                </a:ext>
              </a:extLst>
            </xdr:cNvPr>
            <xdr:cNvSpPr/>
          </xdr:nvSpPr>
          <xdr:spPr>
            <a:xfrm>
              <a:off x="3121660" y="3355340"/>
              <a:ext cx="2588260" cy="21336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panose="020B0502040204020203"/>
                  <a:cs typeface="Segoe UI" panose="020B0502040204020203"/>
                </a:rPr>
                <a:t> – paslaugų teikimas;</a:t>
              </a:r>
              <a:endParaRPr lang="lt-LT" sz="800" b="0" i="0" u="none" strike="noStrike" baseline="0">
                <a:solidFill>
                  <a:srgbClr val="000000"/>
                </a:solidFill>
                <a:latin typeface="Segoe UI" panose="020B0502040204020203"/>
                <a:cs typeface="Segoe UI" panose="020B0502040204020203"/>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xdr:nvSpPr>
            <xdr:cNvPr id="1055" name="Check Box 31" hidden="1">
              <a:extLst>
                <a:ext uri="{63B3BB69-23CF-44E3-9099-C40C66FF867C}">
                  <a14:compatExt spid="_x0000_s1055"/>
                </a:ext>
              </a:extLst>
            </xdr:cNvPr>
            <xdr:cNvSpPr/>
          </xdr:nvSpPr>
          <xdr:spPr>
            <a:xfrm>
              <a:off x="3131185" y="3538220"/>
              <a:ext cx="2121535" cy="21336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panose="020B0502040204020203"/>
                  <a:cs typeface="Segoe UI" panose="020B0502040204020203"/>
                </a:rPr>
                <a:t> – prekyba.</a:t>
              </a:r>
              <a:endParaRPr lang="lt-LT" sz="800" b="0" i="0" u="none" strike="noStrike" baseline="0">
                <a:solidFill>
                  <a:srgbClr val="000000"/>
                </a:solidFill>
                <a:latin typeface="Segoe UI" panose="020B0502040204020203"/>
                <a:cs typeface="Segoe UI" panose="020B0502040204020203"/>
              </a:endParaRP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69"/>
  <sheetViews>
    <sheetView topLeftCell="A50" workbookViewId="0">
      <selection activeCell="C54" sqref="C54:D54"/>
    </sheetView>
  </sheetViews>
  <sheetFormatPr defaultColWidth="8.85185185185185" defaultRowHeight="14.4" outlineLevelCol="3"/>
  <cols>
    <col min="1" max="1" width="9.13888888888889" style="181" customWidth="1"/>
    <col min="2" max="2" width="34.712962962963" style="181" customWidth="1"/>
    <col min="3" max="3" width="18.8518518518519" style="181" customWidth="1"/>
    <col min="4" max="4" width="45.287037037037" style="181" customWidth="1"/>
    <col min="5" max="16384" width="8.85185185185185" style="182"/>
  </cols>
  <sheetData>
    <row r="1" spans="1:4">
      <c r="A1" s="183" t="s">
        <v>0</v>
      </c>
      <c r="B1" s="183"/>
      <c r="C1" s="183"/>
      <c r="D1" s="183"/>
    </row>
    <row r="3" spans="1:4">
      <c r="A3" s="184" t="s">
        <v>1</v>
      </c>
      <c r="B3" s="184"/>
      <c r="C3" s="184"/>
      <c r="D3" s="184"/>
    </row>
    <row r="4" ht="15.6" spans="1:1">
      <c r="A4" s="185"/>
    </row>
    <row r="5" ht="44.25" customHeight="1" spans="1:4">
      <c r="A5" s="184" t="s">
        <v>2</v>
      </c>
      <c r="B5" s="184"/>
      <c r="C5" s="184"/>
      <c r="D5" s="184"/>
    </row>
    <row r="6" ht="15.6" spans="1:1">
      <c r="A6" s="186"/>
    </row>
    <row r="7" s="15" customFormat="1" spans="1:4">
      <c r="A7" s="187" t="s">
        <v>3</v>
      </c>
      <c r="B7" s="187"/>
      <c r="C7" s="187"/>
      <c r="D7" s="187"/>
    </row>
    <row r="8" s="15" customFormat="1" ht="15.6" spans="1:4">
      <c r="A8" s="185"/>
      <c r="B8" s="188"/>
      <c r="C8" s="189" t="s">
        <v>4</v>
      </c>
      <c r="D8" s="188"/>
    </row>
    <row r="9" ht="15.6" spans="1:1">
      <c r="A9" s="186"/>
    </row>
    <row r="10" spans="1:4">
      <c r="A10" s="17" t="s">
        <v>5</v>
      </c>
      <c r="B10" s="190" t="s">
        <v>6</v>
      </c>
      <c r="C10" s="190"/>
      <c r="D10" s="190"/>
    </row>
    <row r="11" spans="1:4">
      <c r="A11" s="17" t="s">
        <v>7</v>
      </c>
      <c r="B11" s="17" t="s">
        <v>8</v>
      </c>
      <c r="C11" s="17"/>
      <c r="D11" s="17"/>
    </row>
    <row r="12" spans="1:4">
      <c r="A12" s="177" t="s">
        <v>9</v>
      </c>
      <c r="B12" s="177" t="s">
        <v>10</v>
      </c>
      <c r="C12" s="91" t="s">
        <v>11</v>
      </c>
      <c r="D12" s="91"/>
    </row>
    <row r="13" ht="28.8" spans="1:4">
      <c r="A13" s="177" t="s">
        <v>12</v>
      </c>
      <c r="B13" s="177" t="s">
        <v>13</v>
      </c>
      <c r="C13" s="91" t="s">
        <v>14</v>
      </c>
      <c r="D13" s="91"/>
    </row>
    <row r="14" ht="14.45" customHeight="1" spans="1:4">
      <c r="A14" s="177" t="s">
        <v>15</v>
      </c>
      <c r="B14" s="177" t="s">
        <v>16</v>
      </c>
      <c r="C14" s="91" t="s">
        <v>14</v>
      </c>
      <c r="D14" s="91"/>
    </row>
    <row r="15" spans="1:4">
      <c r="A15" s="177" t="s">
        <v>17</v>
      </c>
      <c r="B15" s="177" t="s">
        <v>18</v>
      </c>
      <c r="C15" s="191"/>
      <c r="D15" s="191"/>
    </row>
    <row r="16" spans="1:4">
      <c r="A16" s="177"/>
      <c r="B16" s="177"/>
      <c r="C16" s="191"/>
      <c r="D16" s="191"/>
    </row>
    <row r="17" spans="1:4">
      <c r="A17" s="177"/>
      <c r="B17" s="177"/>
      <c r="C17" s="191"/>
      <c r="D17" s="191"/>
    </row>
    <row r="18" s="180" customFormat="1" spans="1:4">
      <c r="A18" s="192" t="s">
        <v>19</v>
      </c>
      <c r="B18" s="155" t="s">
        <v>20</v>
      </c>
      <c r="C18" s="193" t="s">
        <v>21</v>
      </c>
      <c r="D18" s="91"/>
    </row>
    <row r="19" s="180" customFormat="1" spans="1:4">
      <c r="A19" s="194"/>
      <c r="B19" s="155"/>
      <c r="C19" s="193" t="s">
        <v>22</v>
      </c>
      <c r="D19" s="91"/>
    </row>
    <row r="20" s="180" customFormat="1" spans="1:4">
      <c r="A20" s="194"/>
      <c r="B20" s="155"/>
      <c r="C20" s="193" t="s">
        <v>23</v>
      </c>
      <c r="D20" s="91"/>
    </row>
    <row r="21" s="180" customFormat="1" spans="1:4">
      <c r="A21" s="194"/>
      <c r="B21" s="155"/>
      <c r="C21" s="193" t="s">
        <v>24</v>
      </c>
      <c r="D21" s="91"/>
    </row>
    <row r="22" s="180" customFormat="1" spans="1:4">
      <c r="A22" s="194"/>
      <c r="B22" s="155"/>
      <c r="C22" s="193" t="s">
        <v>25</v>
      </c>
      <c r="D22" s="91"/>
    </row>
    <row r="23" s="180" customFormat="1" ht="29.45" customHeight="1" spans="1:4">
      <c r="A23" s="195"/>
      <c r="B23" s="155"/>
      <c r="C23" s="193" t="s">
        <v>26</v>
      </c>
      <c r="D23" s="91"/>
    </row>
    <row r="24" s="180" customFormat="1" spans="1:4">
      <c r="A24" s="192" t="s">
        <v>27</v>
      </c>
      <c r="B24" s="155" t="s">
        <v>20</v>
      </c>
      <c r="C24" s="193" t="s">
        <v>21</v>
      </c>
      <c r="D24" s="91"/>
    </row>
    <row r="25" s="180" customFormat="1" spans="1:4">
      <c r="A25" s="194"/>
      <c r="B25" s="155"/>
      <c r="C25" s="193" t="s">
        <v>22</v>
      </c>
      <c r="D25" s="91"/>
    </row>
    <row r="26" s="180" customFormat="1" spans="1:4">
      <c r="A26" s="194"/>
      <c r="B26" s="155"/>
      <c r="C26" s="193" t="s">
        <v>23</v>
      </c>
      <c r="D26" s="91"/>
    </row>
    <row r="27" s="180" customFormat="1" spans="1:4">
      <c r="A27" s="194"/>
      <c r="B27" s="155"/>
      <c r="C27" s="193" t="s">
        <v>24</v>
      </c>
      <c r="D27" s="91"/>
    </row>
    <row r="28" s="180" customFormat="1" spans="1:4">
      <c r="A28" s="194"/>
      <c r="B28" s="155"/>
      <c r="C28" s="193" t="s">
        <v>25</v>
      </c>
      <c r="D28" s="91"/>
    </row>
    <row r="29" s="180" customFormat="1" ht="29.45" customHeight="1" spans="1:4">
      <c r="A29" s="195"/>
      <c r="B29" s="155"/>
      <c r="C29" s="193" t="s">
        <v>26</v>
      </c>
      <c r="D29" s="91"/>
    </row>
    <row r="30" s="180" customFormat="1" spans="1:4">
      <c r="A30" s="192" t="s">
        <v>28</v>
      </c>
      <c r="B30" s="155" t="s">
        <v>20</v>
      </c>
      <c r="C30" s="193" t="s">
        <v>21</v>
      </c>
      <c r="D30" s="91"/>
    </row>
    <row r="31" s="180" customFormat="1" spans="1:4">
      <c r="A31" s="194"/>
      <c r="B31" s="155"/>
      <c r="C31" s="193" t="s">
        <v>22</v>
      </c>
      <c r="D31" s="91"/>
    </row>
    <row r="32" s="180" customFormat="1" spans="1:4">
      <c r="A32" s="194"/>
      <c r="B32" s="155"/>
      <c r="C32" s="193" t="s">
        <v>23</v>
      </c>
      <c r="D32" s="91"/>
    </row>
    <row r="33" s="180" customFormat="1" spans="1:4">
      <c r="A33" s="194"/>
      <c r="B33" s="155"/>
      <c r="C33" s="193" t="s">
        <v>24</v>
      </c>
      <c r="D33" s="91"/>
    </row>
    <row r="34" s="180" customFormat="1" spans="1:4">
      <c r="A34" s="194"/>
      <c r="B34" s="155"/>
      <c r="C34" s="193" t="s">
        <v>25</v>
      </c>
      <c r="D34" s="91"/>
    </row>
    <row r="35" s="180" customFormat="1" ht="29.45" customHeight="1" spans="1:4">
      <c r="A35" s="195"/>
      <c r="B35" s="155"/>
      <c r="C35" s="193" t="s">
        <v>26</v>
      </c>
      <c r="D35" s="91"/>
    </row>
    <row r="36" s="180" customFormat="1" spans="1:4">
      <c r="A36" s="192" t="s">
        <v>29</v>
      </c>
      <c r="B36" s="155" t="s">
        <v>20</v>
      </c>
      <c r="C36" s="193" t="s">
        <v>21</v>
      </c>
      <c r="D36" s="91"/>
    </row>
    <row r="37" s="180" customFormat="1" spans="1:4">
      <c r="A37" s="194"/>
      <c r="B37" s="155"/>
      <c r="C37" s="193" t="s">
        <v>22</v>
      </c>
      <c r="D37" s="91"/>
    </row>
    <row r="38" s="180" customFormat="1" spans="1:4">
      <c r="A38" s="194"/>
      <c r="B38" s="155"/>
      <c r="C38" s="193" t="s">
        <v>23</v>
      </c>
      <c r="D38" s="91"/>
    </row>
    <row r="39" s="180" customFormat="1" spans="1:4">
      <c r="A39" s="194"/>
      <c r="B39" s="155"/>
      <c r="C39" s="193" t="s">
        <v>24</v>
      </c>
      <c r="D39" s="91"/>
    </row>
    <row r="40" s="180" customFormat="1" spans="1:4">
      <c r="A40" s="194"/>
      <c r="B40" s="155"/>
      <c r="C40" s="193" t="s">
        <v>25</v>
      </c>
      <c r="D40" s="91"/>
    </row>
    <row r="41" s="180" customFormat="1" ht="28.9" customHeight="1" spans="1:4">
      <c r="A41" s="195"/>
      <c r="B41" s="155"/>
      <c r="C41" s="193" t="s">
        <v>26</v>
      </c>
      <c r="D41" s="91"/>
    </row>
    <row r="42" spans="1:4">
      <c r="A42" s="17" t="s">
        <v>30</v>
      </c>
      <c r="B42" s="17" t="s">
        <v>31</v>
      </c>
      <c r="C42" s="17"/>
      <c r="D42" s="17"/>
    </row>
    <row r="43" spans="1:4">
      <c r="A43" s="165" t="s">
        <v>32</v>
      </c>
      <c r="B43" s="165" t="s">
        <v>33</v>
      </c>
      <c r="C43" s="165"/>
      <c r="D43" s="165"/>
    </row>
    <row r="44" ht="69.6" customHeight="1" spans="1:4">
      <c r="A44" s="177" t="s">
        <v>32</v>
      </c>
      <c r="B44" s="177" t="s">
        <v>34</v>
      </c>
      <c r="C44" s="91"/>
      <c r="D44" s="91"/>
    </row>
    <row r="45" ht="72" customHeight="1" spans="1:4">
      <c r="A45" s="177" t="s">
        <v>35</v>
      </c>
      <c r="B45" s="177" t="s">
        <v>36</v>
      </c>
      <c r="C45" s="91"/>
      <c r="D45" s="91"/>
    </row>
    <row r="46" ht="72" customHeight="1" spans="1:4">
      <c r="A46" s="177" t="s">
        <v>37</v>
      </c>
      <c r="B46" s="177" t="s">
        <v>38</v>
      </c>
      <c r="C46" s="91"/>
      <c r="D46" s="91"/>
    </row>
    <row r="47" ht="73.9" customHeight="1" spans="1:4">
      <c r="A47" s="177" t="s">
        <v>39</v>
      </c>
      <c r="B47" s="177" t="s">
        <v>40</v>
      </c>
      <c r="C47" s="91"/>
      <c r="D47" s="91"/>
    </row>
    <row r="48" spans="1:4">
      <c r="A48" s="177" t="s">
        <v>41</v>
      </c>
      <c r="B48" s="177" t="s">
        <v>42</v>
      </c>
      <c r="C48" s="196" t="s">
        <v>14</v>
      </c>
      <c r="D48" s="196"/>
    </row>
    <row r="49" ht="40.15" customHeight="1" spans="1:4">
      <c r="A49" s="177"/>
      <c r="B49" s="177"/>
      <c r="C49" s="197" t="s">
        <v>43</v>
      </c>
      <c r="D49" s="197"/>
    </row>
    <row r="50" ht="55.15" customHeight="1" spans="1:4">
      <c r="A50" s="177"/>
      <c r="B50" s="177"/>
      <c r="C50" s="91" t="s">
        <v>44</v>
      </c>
      <c r="D50" s="91"/>
    </row>
    <row r="51" spans="1:4">
      <c r="A51" s="17" t="s">
        <v>45</v>
      </c>
      <c r="B51" s="17" t="s">
        <v>46</v>
      </c>
      <c r="C51" s="17"/>
      <c r="D51" s="17"/>
    </row>
    <row r="52" spans="1:4">
      <c r="A52" s="177" t="s">
        <v>47</v>
      </c>
      <c r="B52" s="177" t="s">
        <v>48</v>
      </c>
      <c r="C52" s="196" t="s">
        <v>14</v>
      </c>
      <c r="D52" s="196"/>
    </row>
    <row r="53" ht="39.6" customHeight="1" spans="1:4">
      <c r="A53" s="177"/>
      <c r="B53" s="177"/>
      <c r="C53" s="197" t="s">
        <v>49</v>
      </c>
      <c r="D53" s="197"/>
    </row>
    <row r="54" ht="28.15" customHeight="1" spans="1:4">
      <c r="A54" s="177" t="s">
        <v>50</v>
      </c>
      <c r="B54" s="177" t="s">
        <v>51</v>
      </c>
      <c r="C54" s="91" t="s">
        <v>14</v>
      </c>
      <c r="D54" s="91"/>
    </row>
    <row r="55" spans="1:4">
      <c r="A55" s="177" t="s">
        <v>52</v>
      </c>
      <c r="B55" s="177" t="s">
        <v>53</v>
      </c>
      <c r="C55" s="91" t="s">
        <v>14</v>
      </c>
      <c r="D55" s="91"/>
    </row>
    <row r="56" ht="14.45" customHeight="1" spans="1:4">
      <c r="A56" s="177"/>
      <c r="B56" s="177"/>
      <c r="C56" s="157" t="s">
        <v>54</v>
      </c>
      <c r="D56" s="157"/>
    </row>
    <row r="57" ht="14.45" customHeight="1" spans="1:4">
      <c r="A57" s="177"/>
      <c r="B57" s="177"/>
      <c r="C57" s="92" t="s">
        <v>43</v>
      </c>
      <c r="D57" s="177" t="s">
        <v>55</v>
      </c>
    </row>
    <row r="58" ht="14.45" customHeight="1" spans="1:4">
      <c r="A58" s="177"/>
      <c r="B58" s="177"/>
      <c r="C58" s="92" t="s">
        <v>43</v>
      </c>
      <c r="D58" s="177" t="s">
        <v>56</v>
      </c>
    </row>
    <row r="59" spans="1:4">
      <c r="A59" s="17" t="s">
        <v>57</v>
      </c>
      <c r="B59" s="17" t="s">
        <v>58</v>
      </c>
      <c r="C59" s="17"/>
      <c r="D59" s="17"/>
    </row>
    <row r="60" spans="1:4">
      <c r="A60" s="192" t="s">
        <v>59</v>
      </c>
      <c r="B60" s="192" t="s">
        <v>60</v>
      </c>
      <c r="C60" s="198">
        <v>44227</v>
      </c>
      <c r="D60" s="199" t="s">
        <v>61</v>
      </c>
    </row>
    <row r="61" spans="1:4">
      <c r="A61" s="194"/>
      <c r="B61" s="194"/>
      <c r="C61" s="200">
        <v>44287</v>
      </c>
      <c r="D61" s="199" t="s">
        <v>62</v>
      </c>
    </row>
    <row r="62" spans="1:4">
      <c r="A62" s="195"/>
      <c r="B62" s="195"/>
      <c r="C62" s="200">
        <v>44804</v>
      </c>
      <c r="D62" s="199" t="s">
        <v>63</v>
      </c>
    </row>
    <row r="69" spans="3:3">
      <c r="C69" s="201"/>
    </row>
  </sheetData>
  <mergeCells count="46">
    <mergeCell ref="A1:D1"/>
    <mergeCell ref="A3:D3"/>
    <mergeCell ref="A5:D5"/>
    <mergeCell ref="A7:D7"/>
    <mergeCell ref="B10:D10"/>
    <mergeCell ref="B11:D11"/>
    <mergeCell ref="C12:D12"/>
    <mergeCell ref="C13:D13"/>
    <mergeCell ref="C14:D14"/>
    <mergeCell ref="C15:D15"/>
    <mergeCell ref="C16:D16"/>
    <mergeCell ref="C17:D17"/>
    <mergeCell ref="B42:D42"/>
    <mergeCell ref="B43:D43"/>
    <mergeCell ref="C44:D44"/>
    <mergeCell ref="C45:D45"/>
    <mergeCell ref="C46:D46"/>
    <mergeCell ref="C47:D47"/>
    <mergeCell ref="C48:D48"/>
    <mergeCell ref="C49:D49"/>
    <mergeCell ref="C50:D50"/>
    <mergeCell ref="B51:D51"/>
    <mergeCell ref="C52:D52"/>
    <mergeCell ref="C53:D53"/>
    <mergeCell ref="C54:D54"/>
    <mergeCell ref="C55:D55"/>
    <mergeCell ref="C56:D56"/>
    <mergeCell ref="B59:D59"/>
    <mergeCell ref="A15:A17"/>
    <mergeCell ref="A18:A23"/>
    <mergeCell ref="A24:A29"/>
    <mergeCell ref="A30:A35"/>
    <mergeCell ref="A36:A41"/>
    <mergeCell ref="A48:A50"/>
    <mergeCell ref="A52:A53"/>
    <mergeCell ref="A55:A58"/>
    <mergeCell ref="A60:A62"/>
    <mergeCell ref="B15:B17"/>
    <mergeCell ref="B18:B23"/>
    <mergeCell ref="B24:B29"/>
    <mergeCell ref="B30:B35"/>
    <mergeCell ref="B36:B41"/>
    <mergeCell ref="B48:B50"/>
    <mergeCell ref="B52:B53"/>
    <mergeCell ref="B55:B58"/>
    <mergeCell ref="B60:B62"/>
  </mergeCells>
  <dataValidations count="9">
    <dataValidation type="list" allowBlank="1" showInputMessage="1" showErrorMessage="1" sqref="C12:D12">
      <formula1>Konstantos!$A$2:$A$5</formula1>
    </dataValidation>
    <dataValidation type="list" allowBlank="1" showInputMessage="1" showErrorMessage="1" sqref="C13:D13">
      <formula1>Konstantos!$A$8:$A$10</formula1>
    </dataValidation>
    <dataValidation type="list" allowBlank="1" showInputMessage="1" showErrorMessage="1" sqref="C14:D14">
      <formula1>Konstantos!$A$13:$A$15</formula1>
    </dataValidation>
    <dataValidation type="list" allowBlank="1" showInputMessage="1" showErrorMessage="1" sqref="C48:D48">
      <formula1>Konstantos!$A$24:$A$31</formula1>
    </dataValidation>
    <dataValidation type="list" allowBlank="1" showInputMessage="1" showErrorMessage="1" sqref="C55:D55">
      <formula1>Konstantos!$A$48:$A$51</formula1>
    </dataValidation>
    <dataValidation type="list" allowBlank="1" showInputMessage="1" showErrorMessage="1" sqref="C52:D52">
      <formula1>Konstantos!$A$34:$A$40</formula1>
    </dataValidation>
    <dataValidation type="date" operator="greaterThan" allowBlank="1" showInputMessage="1" showErrorMessage="1" error="Įveskite datą formatu yyyy-mm-dd. Ji turi būti didesnė už verslo plano įgyvendinimo pradžios datą." sqref="C62">
      <formula1>C61</formula1>
    </dataValidation>
    <dataValidation type="date" operator="greaterThan" allowBlank="1" showInputMessage="1" showErrorMessage="1" error="Įveskite datą formatu yyyy-mm-dd. Ji turi būti didesnė už galutinę paraiškos pateikimo datą." sqref="C61">
      <formula1>C60</formula1>
    </dataValidation>
    <dataValidation type="list" allowBlank="1" showInputMessage="1" showErrorMessage="1" sqref="C54:D54">
      <formula1>Konstantos!$A$43:$A$45</formula1>
    </dataValidation>
  </dataValidations>
  <printOptions horizontalCentered="1"/>
  <pageMargins left="1.18110236220472" right="0.393700787401575" top="0.78740157480315" bottom="0.78740157480315" header="0.31496062992126" footer="0.31496062992126"/>
  <pageSetup paperSize="9" scale="78" fitToHeight="0" orientation="portrait" blackAndWhite="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name="Check Box 29" r:id="rId4">
              <controlPr locked="0" defaultSize="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name="Check Box 30" r:id="rId5">
              <controlPr locked="0" defaultSize="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name="Check Box 31" r:id="rId6">
              <controlPr locked="0" defaultSize="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
  <sheetViews>
    <sheetView topLeftCell="A10" workbookViewId="0">
      <selection activeCell="D9" sqref="D9"/>
    </sheetView>
  </sheetViews>
  <sheetFormatPr defaultColWidth="8.85185185185185" defaultRowHeight="14.4" outlineLevelCol="3"/>
  <cols>
    <col min="1" max="1" width="6.42592592592593" style="176" customWidth="1"/>
    <col min="2" max="2" width="28.712962962963" style="176" customWidth="1"/>
    <col min="3" max="3" width="45.5740740740741" style="176" customWidth="1"/>
    <col min="4" max="4" width="52.712962962963" style="176" customWidth="1"/>
    <col min="5" max="16384" width="8.85185185185185" style="16"/>
  </cols>
  <sheetData>
    <row r="1" spans="1:4">
      <c r="A1" s="17" t="s">
        <v>64</v>
      </c>
      <c r="B1" s="17" t="s">
        <v>65</v>
      </c>
      <c r="C1" s="17"/>
      <c r="D1" s="17"/>
    </row>
    <row r="2" s="14" customFormat="1" ht="28.8" spans="1:4">
      <c r="A2" s="178" t="s">
        <v>66</v>
      </c>
      <c r="B2" s="178" t="s">
        <v>67</v>
      </c>
      <c r="C2" s="178" t="s">
        <v>68</v>
      </c>
      <c r="D2" s="178" t="s">
        <v>69</v>
      </c>
    </row>
    <row r="3" spans="1:4">
      <c r="A3" s="165" t="s">
        <v>70</v>
      </c>
      <c r="B3" s="165" t="s">
        <v>71</v>
      </c>
      <c r="C3" s="165"/>
      <c r="D3" s="165"/>
    </row>
    <row r="4" spans="1:4">
      <c r="A4" s="177" t="s">
        <v>72</v>
      </c>
      <c r="B4" s="177" t="s">
        <v>73</v>
      </c>
      <c r="C4" s="179"/>
      <c r="D4" s="91"/>
    </row>
    <row r="5" ht="60" customHeight="1" spans="1:4">
      <c r="A5" s="177" t="s">
        <v>74</v>
      </c>
      <c r="B5" s="177" t="s">
        <v>75</v>
      </c>
      <c r="C5" s="91"/>
      <c r="D5" s="91"/>
    </row>
    <row r="6" ht="65.45" customHeight="1" spans="1:4">
      <c r="A6" s="177" t="s">
        <v>76</v>
      </c>
      <c r="B6" s="177" t="s">
        <v>77</v>
      </c>
      <c r="C6" s="91"/>
      <c r="D6" s="91"/>
    </row>
    <row r="7" ht="70.15" customHeight="1" spans="1:4">
      <c r="A7" s="177" t="s">
        <v>78</v>
      </c>
      <c r="B7" s="177" t="s">
        <v>79</v>
      </c>
      <c r="C7" s="91"/>
      <c r="D7" s="91"/>
    </row>
    <row r="8" ht="56.45" customHeight="1" spans="1:4">
      <c r="A8" s="177" t="s">
        <v>80</v>
      </c>
      <c r="B8" s="177" t="s">
        <v>81</v>
      </c>
      <c r="C8" s="91"/>
      <c r="D8" s="91"/>
    </row>
    <row r="9" ht="67.15" customHeight="1" spans="1:4">
      <c r="A9" s="177" t="s">
        <v>82</v>
      </c>
      <c r="B9" s="177" t="s">
        <v>83</v>
      </c>
      <c r="C9" s="91"/>
      <c r="D9" s="91"/>
    </row>
    <row r="10" ht="76.15" customHeight="1" spans="1:4">
      <c r="A10" s="177" t="s">
        <v>84</v>
      </c>
      <c r="B10" s="177" t="s">
        <v>85</v>
      </c>
      <c r="C10" s="91"/>
      <c r="D10" s="91"/>
    </row>
    <row r="11" ht="70.15" customHeight="1" spans="1:4">
      <c r="A11" s="177" t="s">
        <v>86</v>
      </c>
      <c r="B11" s="177" t="s">
        <v>87</v>
      </c>
      <c r="C11" s="91"/>
      <c r="D11" s="91"/>
    </row>
    <row r="12" ht="71.45" customHeight="1" spans="1:4">
      <c r="A12" s="177" t="s">
        <v>88</v>
      </c>
      <c r="B12" s="177" t="s">
        <v>89</v>
      </c>
      <c r="C12" s="91"/>
      <c r="D12" s="91"/>
    </row>
    <row r="13" spans="1:4">
      <c r="A13" s="165" t="s">
        <v>90</v>
      </c>
      <c r="B13" s="165" t="s">
        <v>91</v>
      </c>
      <c r="C13" s="165"/>
      <c r="D13" s="165"/>
    </row>
    <row r="14" ht="104.45" customHeight="1" spans="1:4">
      <c r="A14" s="177" t="s">
        <v>92</v>
      </c>
      <c r="B14" s="157" t="s">
        <v>93</v>
      </c>
      <c r="C14" s="91"/>
      <c r="D14" s="91"/>
    </row>
    <row r="15" ht="93" customHeight="1" spans="1:4">
      <c r="A15" s="177" t="s">
        <v>94</v>
      </c>
      <c r="B15" s="157" t="s">
        <v>95</v>
      </c>
      <c r="C15" s="91"/>
      <c r="D15" s="91"/>
    </row>
  </sheetData>
  <sheetProtection sheet="1" objects="1" scenarios="1"/>
  <mergeCells count="3">
    <mergeCell ref="B1:D1"/>
    <mergeCell ref="B3:D3"/>
    <mergeCell ref="B13:D13"/>
  </mergeCells>
  <printOptions horizontalCentered="1"/>
  <pageMargins left="0.393700787401575" right="0.393700787401575" top="1.18110236220472" bottom="0.78740157480315" header="0.31496062992126" footer="0.31496062992126"/>
  <pageSetup paperSize="9" fitToHeight="0" orientation="landscape" blackAndWhite="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0"/>
  <sheetViews>
    <sheetView workbookViewId="0">
      <selection activeCell="A10" sqref="A10"/>
    </sheetView>
  </sheetViews>
  <sheetFormatPr defaultColWidth="8.85185185185185" defaultRowHeight="14.4" outlineLevelCol="2"/>
  <cols>
    <col min="1" max="1" width="8.85185185185185" style="176"/>
    <col min="2" max="2" width="48.287037037037" style="176" customWidth="1"/>
    <col min="3" max="3" width="66.4259259259259" style="176" customWidth="1"/>
    <col min="4" max="16384" width="8.85185185185185" style="4"/>
  </cols>
  <sheetData>
    <row r="1" spans="1:3">
      <c r="A1" s="17" t="s">
        <v>96</v>
      </c>
      <c r="B1" s="17" t="s">
        <v>97</v>
      </c>
      <c r="C1" s="17"/>
    </row>
    <row r="2" spans="1:3">
      <c r="A2" s="165" t="s">
        <v>98</v>
      </c>
      <c r="B2" s="165" t="s">
        <v>99</v>
      </c>
      <c r="C2" s="165"/>
    </row>
    <row r="3" ht="85.9" customHeight="1" spans="1:3">
      <c r="A3" s="177" t="s">
        <v>100</v>
      </c>
      <c r="B3" s="91"/>
      <c r="C3" s="91"/>
    </row>
    <row r="4" spans="1:3">
      <c r="A4" s="165" t="s">
        <v>101</v>
      </c>
      <c r="B4" s="165" t="s">
        <v>102</v>
      </c>
      <c r="C4" s="165"/>
    </row>
    <row r="5" ht="43.9" customHeight="1" spans="1:3">
      <c r="A5" s="177" t="s">
        <v>103</v>
      </c>
      <c r="B5" s="177" t="s">
        <v>104</v>
      </c>
      <c r="C5" s="91" t="s">
        <v>14</v>
      </c>
    </row>
    <row r="6" ht="89.45" customHeight="1" spans="1:3">
      <c r="A6" s="177" t="s">
        <v>105</v>
      </c>
      <c r="B6" s="177" t="s">
        <v>106</v>
      </c>
      <c r="C6" s="91"/>
    </row>
    <row r="7" spans="1:3">
      <c r="A7" s="165" t="s">
        <v>107</v>
      </c>
      <c r="B7" s="165" t="s">
        <v>108</v>
      </c>
      <c r="C7" s="165"/>
    </row>
    <row r="8" ht="67.9" customHeight="1" spans="1:3">
      <c r="A8" s="177"/>
      <c r="B8" s="115"/>
      <c r="C8" s="117"/>
    </row>
    <row r="9" spans="1:3">
      <c r="A9" s="165" t="s">
        <v>109</v>
      </c>
      <c r="B9" s="165" t="s">
        <v>110</v>
      </c>
      <c r="C9" s="165"/>
    </row>
    <row r="10" ht="78" customHeight="1" spans="1:3">
      <c r="A10" s="177"/>
      <c r="B10" s="91"/>
      <c r="C10" s="91"/>
    </row>
  </sheetData>
  <sheetProtection sheet="1" objects="1" scenarios="1"/>
  <mergeCells count="8">
    <mergeCell ref="B1:C1"/>
    <mergeCell ref="B2:C2"/>
    <mergeCell ref="B3:C3"/>
    <mergeCell ref="B4:C4"/>
    <mergeCell ref="B7:C7"/>
    <mergeCell ref="B8:C8"/>
    <mergeCell ref="B9:C9"/>
    <mergeCell ref="B10:C10"/>
  </mergeCells>
  <dataValidations count="1">
    <dataValidation type="list" allowBlank="1" showInputMessage="1" showErrorMessage="1" sqref="C5">
      <formula1>Konstantos!$A$71:$A$74</formula1>
    </dataValidation>
  </dataValidations>
  <printOptions horizontalCentered="1"/>
  <pageMargins left="0.393700787401575" right="0.393700787401575" top="1.18110236220472" bottom="0.78740157480315" header="0.31496062992126" footer="0.31496062992126"/>
  <pageSetup paperSize="9" fitToHeight="0" orientation="landscape" blackAndWhite="1"/>
  <headerFooter>
    <oddFooter>&amp;C&amp;A -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36"/>
  <sheetViews>
    <sheetView workbookViewId="0">
      <pane ySplit="5" topLeftCell="A45" activePane="bottomLeft" state="frozen"/>
      <selection/>
      <selection pane="bottomLeft" activeCell="D68" sqref="D68"/>
    </sheetView>
  </sheetViews>
  <sheetFormatPr defaultColWidth="8.85185185185185" defaultRowHeight="14.4"/>
  <cols>
    <col min="1" max="1" width="9.28703703703704" style="16" customWidth="1"/>
    <col min="2" max="2" width="35.712962962963" style="16" customWidth="1"/>
    <col min="3" max="3" width="12.8518518518519" style="16" customWidth="1"/>
    <col min="4" max="4" width="13.8518518518519" style="16" customWidth="1"/>
    <col min="5" max="5" width="14.8518518518519" style="16" customWidth="1"/>
    <col min="6" max="6" width="13.5740740740741" style="16" customWidth="1"/>
    <col min="7" max="7" width="14" style="16" customWidth="1"/>
    <col min="8" max="8" width="15.287037037037" style="16" customWidth="1"/>
    <col min="9" max="9" width="8.71296296296296" style="16" customWidth="1"/>
    <col min="10" max="16384" width="8.85185185185185" style="16"/>
  </cols>
  <sheetData>
    <row r="1" spans="1:8">
      <c r="A1" s="17" t="s">
        <v>111</v>
      </c>
      <c r="B1" s="17" t="s">
        <v>112</v>
      </c>
      <c r="C1" s="17"/>
      <c r="D1" s="17"/>
      <c r="E1" s="17"/>
      <c r="F1" s="17"/>
      <c r="G1" s="17"/>
      <c r="H1" s="17"/>
    </row>
    <row r="2" s="14" customFormat="1" spans="1:8">
      <c r="A2" s="18" t="s">
        <v>113</v>
      </c>
      <c r="B2" s="18" t="s">
        <v>114</v>
      </c>
      <c r="C2" s="18" t="s">
        <v>115</v>
      </c>
      <c r="D2" s="18" t="s">
        <v>116</v>
      </c>
      <c r="E2" s="18" t="s">
        <v>117</v>
      </c>
      <c r="F2" s="18" t="s">
        <v>118</v>
      </c>
      <c r="G2" s="18" t="s">
        <v>119</v>
      </c>
      <c r="H2" s="18" t="s">
        <v>120</v>
      </c>
    </row>
    <row r="3" s="15" customFormat="1" ht="27" customHeight="1" spans="1:10">
      <c r="A3" s="19" t="s">
        <v>121</v>
      </c>
      <c r="B3" s="19" t="s">
        <v>122</v>
      </c>
      <c r="C3" s="37" t="str">
        <f>IF('1'!C13="Verslo plėtra",CONCATENATE("Ataskaitiniai metai - ",TEXT(YEAR('1'!C60)-1,"0000")),IF('1'!C13="Verslo pradžia","Nepildoma, išskyrus žalius langelius","Užpildykite 1.1.2 punktą"))</f>
        <v>Užpildykite 1.1.2 punktą</v>
      </c>
      <c r="D3" s="19" t="s">
        <v>123</v>
      </c>
      <c r="E3" s="19"/>
      <c r="F3" s="19" t="s">
        <v>124</v>
      </c>
      <c r="G3" s="19"/>
      <c r="H3" s="19"/>
      <c r="J3" s="161"/>
    </row>
    <row r="4" s="15" customFormat="1" spans="1:8">
      <c r="A4" s="19"/>
      <c r="B4" s="19"/>
      <c r="C4" s="38"/>
      <c r="D4" s="19" t="s">
        <v>125</v>
      </c>
      <c r="E4" s="19" t="s">
        <v>126</v>
      </c>
      <c r="F4" s="19" t="s">
        <v>127</v>
      </c>
      <c r="G4" s="19" t="s">
        <v>126</v>
      </c>
      <c r="H4" s="19" t="s">
        <v>128</v>
      </c>
    </row>
    <row r="5" s="15" customFormat="1" ht="28.15" customHeight="1" spans="1:8">
      <c r="A5" s="19"/>
      <c r="B5" s="19"/>
      <c r="C5" s="39"/>
      <c r="D5" s="36" t="b">
        <f>IF('1'!C13="Verslo plėtra",YEAR('1'!C60),IF('1'!C13="Verslo pradžia",YEAR('1'!C61)))</f>
        <v>0</v>
      </c>
      <c r="E5" s="36" t="b">
        <f>IF('1'!C13="Verslo plėtra",IF(YEAR('1'!C62)-YEAR('1'!C61)=0,IF(YEAR('1'!C61)-YEAR('1'!C60)&gt;0,D5+1,0),D5+1),IF('1'!C13="Verslo pradžia",IF(YEAR('1'!C62)-YEAR('1'!C61)&gt;0,D5+1,0)))</f>
        <v>0</v>
      </c>
      <c r="F5" s="36">
        <f>IF(E5&gt;0,E5+1,IF(D5&gt;0,D5+1))</f>
        <v>1</v>
      </c>
      <c r="G5" s="36">
        <f>F5+1</f>
        <v>2</v>
      </c>
      <c r="H5" s="36">
        <f t="shared" ref="H5" si="0">G5+1</f>
        <v>3</v>
      </c>
    </row>
    <row r="6" ht="43.9" customHeight="1" spans="1:8">
      <c r="A6" s="151" t="s">
        <v>129</v>
      </c>
      <c r="B6" s="17" t="s">
        <v>130</v>
      </c>
      <c r="C6" s="152">
        <f>C7+C28+C45</f>
        <v>0</v>
      </c>
      <c r="D6" s="152">
        <f t="shared" ref="D6:H6" si="1">D7+D28+D45</f>
        <v>0</v>
      </c>
      <c r="E6" s="152">
        <f t="shared" si="1"/>
        <v>0</v>
      </c>
      <c r="F6" s="152">
        <f t="shared" si="1"/>
        <v>0</v>
      </c>
      <c r="G6" s="152">
        <f t="shared" si="1"/>
        <v>0</v>
      </c>
      <c r="H6" s="152">
        <f t="shared" si="1"/>
        <v>0</v>
      </c>
    </row>
    <row r="7" ht="29.45" customHeight="1" spans="1:8">
      <c r="A7" s="17" t="s">
        <v>131</v>
      </c>
      <c r="B7" s="17" t="s">
        <v>132</v>
      </c>
      <c r="C7" s="152">
        <f>C12+C17+C22+C27</f>
        <v>0</v>
      </c>
      <c r="D7" s="152">
        <f t="shared" ref="D7:H7" si="2">D12+D17+D22+D27</f>
        <v>0</v>
      </c>
      <c r="E7" s="152">
        <f t="shared" si="2"/>
        <v>0</v>
      </c>
      <c r="F7" s="152">
        <f t="shared" si="2"/>
        <v>0</v>
      </c>
      <c r="G7" s="152">
        <f t="shared" si="2"/>
        <v>0</v>
      </c>
      <c r="H7" s="152">
        <f t="shared" si="2"/>
        <v>0</v>
      </c>
    </row>
    <row r="8" s="148" customFormat="1" ht="30" customHeight="1" spans="1:8">
      <c r="A8" s="153" t="s">
        <v>133</v>
      </c>
      <c r="B8" s="154" t="s">
        <v>134</v>
      </c>
      <c r="C8" s="154"/>
      <c r="D8" s="154"/>
      <c r="E8" s="154"/>
      <c r="F8" s="154"/>
      <c r="G8" s="154"/>
      <c r="H8" s="154"/>
    </row>
    <row r="9" s="149" customFormat="1" ht="15" customHeight="1" spans="1:8">
      <c r="A9" s="155" t="s">
        <v>135</v>
      </c>
      <c r="B9" s="155" t="s">
        <v>136</v>
      </c>
      <c r="C9" s="93"/>
      <c r="D9" s="93"/>
      <c r="E9" s="93"/>
      <c r="F9" s="93"/>
      <c r="G9" s="93"/>
      <c r="H9" s="93"/>
    </row>
    <row r="10" s="149" customFormat="1" spans="1:8">
      <c r="A10" s="155" t="s">
        <v>137</v>
      </c>
      <c r="B10" s="155" t="s">
        <v>138</v>
      </c>
      <c r="C10" s="93"/>
      <c r="D10" s="93"/>
      <c r="E10" s="93"/>
      <c r="F10" s="93"/>
      <c r="G10" s="93"/>
      <c r="H10" s="93"/>
    </row>
    <row r="11" s="149" customFormat="1" ht="15.6" customHeight="1" spans="1:8">
      <c r="A11" s="155" t="s">
        <v>139</v>
      </c>
      <c r="B11" s="155" t="s">
        <v>140</v>
      </c>
      <c r="C11" s="93"/>
      <c r="D11" s="93"/>
      <c r="E11" s="93"/>
      <c r="F11" s="93"/>
      <c r="G11" s="93"/>
      <c r="H11" s="93"/>
    </row>
    <row r="12" s="149" customFormat="1" spans="1:8">
      <c r="A12" s="155" t="s">
        <v>141</v>
      </c>
      <c r="B12" s="155" t="s">
        <v>142</v>
      </c>
      <c r="C12" s="103">
        <f>C10*C11</f>
        <v>0</v>
      </c>
      <c r="D12" s="103">
        <f t="shared" ref="D12:H12" si="3">D10*D11</f>
        <v>0</v>
      </c>
      <c r="E12" s="103">
        <f t="shared" si="3"/>
        <v>0</v>
      </c>
      <c r="F12" s="103">
        <f t="shared" si="3"/>
        <v>0</v>
      </c>
      <c r="G12" s="103">
        <f t="shared" si="3"/>
        <v>0</v>
      </c>
      <c r="H12" s="103">
        <f t="shared" si="3"/>
        <v>0</v>
      </c>
    </row>
    <row r="13" s="148" customFormat="1" ht="28.15" customHeight="1" spans="1:8">
      <c r="A13" s="153" t="s">
        <v>143</v>
      </c>
      <c r="B13" s="154" t="s">
        <v>134</v>
      </c>
      <c r="C13" s="154"/>
      <c r="D13" s="154"/>
      <c r="E13" s="154"/>
      <c r="F13" s="154"/>
      <c r="G13" s="154"/>
      <c r="H13" s="154"/>
    </row>
    <row r="14" s="149" customFormat="1" ht="13.9" customHeight="1" spans="1:8">
      <c r="A14" s="155" t="s">
        <v>144</v>
      </c>
      <c r="B14" s="155" t="s">
        <v>136</v>
      </c>
      <c r="C14" s="93"/>
      <c r="D14" s="93"/>
      <c r="E14" s="93"/>
      <c r="F14" s="93"/>
      <c r="G14" s="93"/>
      <c r="H14" s="93"/>
    </row>
    <row r="15" s="149" customFormat="1" spans="1:8">
      <c r="A15" s="155" t="s">
        <v>145</v>
      </c>
      <c r="B15" s="155" t="s">
        <v>138</v>
      </c>
      <c r="C15" s="93"/>
      <c r="D15" s="93"/>
      <c r="E15" s="93"/>
      <c r="F15" s="93"/>
      <c r="G15" s="93"/>
      <c r="H15" s="93"/>
    </row>
    <row r="16" s="149" customFormat="1" ht="14.45" customHeight="1" spans="1:8">
      <c r="A16" s="155" t="s">
        <v>146</v>
      </c>
      <c r="B16" s="155" t="s">
        <v>140</v>
      </c>
      <c r="C16" s="93"/>
      <c r="D16" s="93"/>
      <c r="E16" s="93"/>
      <c r="F16" s="93"/>
      <c r="G16" s="93"/>
      <c r="H16" s="93"/>
    </row>
    <row r="17" s="149" customFormat="1" spans="1:8">
      <c r="A17" s="155" t="s">
        <v>147</v>
      </c>
      <c r="B17" s="155" t="s">
        <v>142</v>
      </c>
      <c r="C17" s="103">
        <f>C15*C16</f>
        <v>0</v>
      </c>
      <c r="D17" s="103">
        <f t="shared" ref="D17:H17" si="4">D15*D16</f>
        <v>0</v>
      </c>
      <c r="E17" s="103">
        <f t="shared" si="4"/>
        <v>0</v>
      </c>
      <c r="F17" s="103">
        <f t="shared" si="4"/>
        <v>0</v>
      </c>
      <c r="G17" s="103">
        <f t="shared" si="4"/>
        <v>0</v>
      </c>
      <c r="H17" s="103">
        <f t="shared" si="4"/>
        <v>0</v>
      </c>
    </row>
    <row r="18" s="148" customFormat="1" ht="30.6" customHeight="1" spans="1:8">
      <c r="A18" s="153" t="s">
        <v>148</v>
      </c>
      <c r="B18" s="154" t="s">
        <v>134</v>
      </c>
      <c r="C18" s="154"/>
      <c r="D18" s="154"/>
      <c r="E18" s="154"/>
      <c r="F18" s="154"/>
      <c r="G18" s="154"/>
      <c r="H18" s="154"/>
    </row>
    <row r="19" s="149" customFormat="1" ht="15.6" customHeight="1" spans="1:8">
      <c r="A19" s="155" t="s">
        <v>149</v>
      </c>
      <c r="B19" s="155" t="s">
        <v>136</v>
      </c>
      <c r="C19" s="93"/>
      <c r="D19" s="93"/>
      <c r="E19" s="93"/>
      <c r="F19" s="93"/>
      <c r="G19" s="93"/>
      <c r="H19" s="93"/>
    </row>
    <row r="20" s="149" customFormat="1" spans="1:8">
      <c r="A20" s="155" t="s">
        <v>150</v>
      </c>
      <c r="B20" s="155" t="s">
        <v>138</v>
      </c>
      <c r="C20" s="93"/>
      <c r="D20" s="93"/>
      <c r="E20" s="93"/>
      <c r="F20" s="93"/>
      <c r="G20" s="93"/>
      <c r="H20" s="93"/>
    </row>
    <row r="21" s="149" customFormat="1" ht="15" customHeight="1" spans="1:8">
      <c r="A21" s="155" t="s">
        <v>151</v>
      </c>
      <c r="B21" s="155" t="s">
        <v>140</v>
      </c>
      <c r="C21" s="93"/>
      <c r="D21" s="93"/>
      <c r="E21" s="93"/>
      <c r="F21" s="93"/>
      <c r="G21" s="93"/>
      <c r="H21" s="93"/>
    </row>
    <row r="22" s="149" customFormat="1" spans="1:8">
      <c r="A22" s="155" t="s">
        <v>152</v>
      </c>
      <c r="B22" s="155" t="s">
        <v>142</v>
      </c>
      <c r="C22" s="156">
        <f>C20*C21</f>
        <v>0</v>
      </c>
      <c r="D22" s="156">
        <f t="shared" ref="D22:H22" si="5">D20*D21</f>
        <v>0</v>
      </c>
      <c r="E22" s="156">
        <f t="shared" si="5"/>
        <v>0</v>
      </c>
      <c r="F22" s="156">
        <f t="shared" si="5"/>
        <v>0</v>
      </c>
      <c r="G22" s="156">
        <f t="shared" si="5"/>
        <v>0</v>
      </c>
      <c r="H22" s="156">
        <f t="shared" si="5"/>
        <v>0</v>
      </c>
    </row>
    <row r="23" s="148" customFormat="1" ht="28.15" customHeight="1" spans="1:8">
      <c r="A23" s="153" t="s">
        <v>153</v>
      </c>
      <c r="B23" s="154" t="s">
        <v>134</v>
      </c>
      <c r="C23" s="154"/>
      <c r="D23" s="154"/>
      <c r="E23" s="154"/>
      <c r="F23" s="154"/>
      <c r="G23" s="154"/>
      <c r="H23" s="154"/>
    </row>
    <row r="24" s="149" customFormat="1" spans="1:8">
      <c r="A24" s="155" t="s">
        <v>154</v>
      </c>
      <c r="B24" s="155" t="s">
        <v>136</v>
      </c>
      <c r="C24" s="93"/>
      <c r="D24" s="93"/>
      <c r="E24" s="93"/>
      <c r="F24" s="93"/>
      <c r="G24" s="93"/>
      <c r="H24" s="93"/>
    </row>
    <row r="25" s="149" customFormat="1" spans="1:8">
      <c r="A25" s="155" t="s">
        <v>155</v>
      </c>
      <c r="B25" s="155" t="s">
        <v>138</v>
      </c>
      <c r="C25" s="93"/>
      <c r="D25" s="93"/>
      <c r="E25" s="93"/>
      <c r="F25" s="93"/>
      <c r="G25" s="93"/>
      <c r="H25" s="93"/>
    </row>
    <row r="26" s="149" customFormat="1" spans="1:8">
      <c r="A26" s="155" t="s">
        <v>156</v>
      </c>
      <c r="B26" s="155" t="s">
        <v>140</v>
      </c>
      <c r="C26" s="93"/>
      <c r="D26" s="93"/>
      <c r="E26" s="93"/>
      <c r="F26" s="93"/>
      <c r="G26" s="93"/>
      <c r="H26" s="93"/>
    </row>
    <row r="27" s="149" customFormat="1" spans="1:8">
      <c r="A27" s="155" t="s">
        <v>157</v>
      </c>
      <c r="B27" s="155" t="s">
        <v>142</v>
      </c>
      <c r="C27" s="103">
        <f>C25*C26</f>
        <v>0</v>
      </c>
      <c r="D27" s="103">
        <f t="shared" ref="D27:H27" si="6">D25*D26</f>
        <v>0</v>
      </c>
      <c r="E27" s="103">
        <f t="shared" si="6"/>
        <v>0</v>
      </c>
      <c r="F27" s="103">
        <f t="shared" si="6"/>
        <v>0</v>
      </c>
      <c r="G27" s="103">
        <f t="shared" si="6"/>
        <v>0</v>
      </c>
      <c r="H27" s="103">
        <f t="shared" si="6"/>
        <v>0</v>
      </c>
    </row>
    <row r="28" ht="29.45" customHeight="1" spans="1:8">
      <c r="A28" s="17" t="s">
        <v>158</v>
      </c>
      <c r="B28" s="17" t="s">
        <v>159</v>
      </c>
      <c r="C28" s="152">
        <f>C32+C36+C40+C44</f>
        <v>0</v>
      </c>
      <c r="D28" s="152">
        <f t="shared" ref="D28:H28" si="7">D32+D36+D40+D44</f>
        <v>0</v>
      </c>
      <c r="E28" s="152">
        <f t="shared" si="7"/>
        <v>0</v>
      </c>
      <c r="F28" s="152">
        <f t="shared" si="7"/>
        <v>0</v>
      </c>
      <c r="G28" s="152">
        <f t="shared" si="7"/>
        <v>0</v>
      </c>
      <c r="H28" s="152">
        <f t="shared" si="7"/>
        <v>0</v>
      </c>
    </row>
    <row r="29" s="148" customFormat="1" ht="30" customHeight="1" spans="1:8">
      <c r="A29" s="153" t="s">
        <v>160</v>
      </c>
      <c r="B29" s="154" t="s">
        <v>161</v>
      </c>
      <c r="C29" s="154"/>
      <c r="D29" s="154"/>
      <c r="E29" s="154"/>
      <c r="F29" s="154"/>
      <c r="G29" s="154"/>
      <c r="H29" s="154"/>
    </row>
    <row r="30" s="149" customFormat="1" spans="1:8">
      <c r="A30" s="155" t="s">
        <v>162</v>
      </c>
      <c r="B30" s="155" t="s">
        <v>163</v>
      </c>
      <c r="C30" s="93"/>
      <c r="D30" s="93"/>
      <c r="E30" s="93"/>
      <c r="F30" s="93"/>
      <c r="G30" s="93"/>
      <c r="H30" s="93"/>
    </row>
    <row r="31" s="149" customFormat="1" ht="28.8" spans="1:8">
      <c r="A31" s="155" t="s">
        <v>164</v>
      </c>
      <c r="B31" s="155" t="s">
        <v>165</v>
      </c>
      <c r="C31" s="93"/>
      <c r="D31" s="93"/>
      <c r="E31" s="93"/>
      <c r="F31" s="93"/>
      <c r="G31" s="93"/>
      <c r="H31" s="93"/>
    </row>
    <row r="32" s="149" customFormat="1" spans="1:8">
      <c r="A32" s="155" t="s">
        <v>166</v>
      </c>
      <c r="B32" s="155" t="s">
        <v>142</v>
      </c>
      <c r="C32" s="103">
        <f>C30*C31</f>
        <v>0</v>
      </c>
      <c r="D32" s="103">
        <f t="shared" ref="D32" si="8">D30*D31</f>
        <v>0</v>
      </c>
      <c r="E32" s="103">
        <f t="shared" ref="E32" si="9">E30*E31</f>
        <v>0</v>
      </c>
      <c r="F32" s="103">
        <f t="shared" ref="F32" si="10">F30*F31</f>
        <v>0</v>
      </c>
      <c r="G32" s="103">
        <f t="shared" ref="G32" si="11">G30*G31</f>
        <v>0</v>
      </c>
      <c r="H32" s="103">
        <f t="shared" ref="H32" si="12">H30*H31</f>
        <v>0</v>
      </c>
    </row>
    <row r="33" s="148" customFormat="1" ht="30.6" customHeight="1" spans="1:8">
      <c r="A33" s="153" t="s">
        <v>167</v>
      </c>
      <c r="B33" s="154" t="s">
        <v>161</v>
      </c>
      <c r="C33" s="154"/>
      <c r="D33" s="154"/>
      <c r="E33" s="154"/>
      <c r="F33" s="154"/>
      <c r="G33" s="154"/>
      <c r="H33" s="154"/>
    </row>
    <row r="34" s="149" customFormat="1" spans="1:8">
      <c r="A34" s="155" t="s">
        <v>168</v>
      </c>
      <c r="B34" s="155" t="s">
        <v>163</v>
      </c>
      <c r="C34" s="93"/>
      <c r="D34" s="93"/>
      <c r="E34" s="93"/>
      <c r="F34" s="93"/>
      <c r="G34" s="93"/>
      <c r="H34" s="93"/>
    </row>
    <row r="35" s="149" customFormat="1" ht="28.8" spans="1:8">
      <c r="A35" s="155" t="s">
        <v>169</v>
      </c>
      <c r="B35" s="155" t="s">
        <v>165</v>
      </c>
      <c r="C35" s="93"/>
      <c r="D35" s="93"/>
      <c r="E35" s="93"/>
      <c r="F35" s="93"/>
      <c r="G35" s="93"/>
      <c r="H35" s="93"/>
    </row>
    <row r="36" s="149" customFormat="1" spans="1:8">
      <c r="A36" s="155" t="s">
        <v>170</v>
      </c>
      <c r="B36" s="155" t="s">
        <v>142</v>
      </c>
      <c r="C36" s="103">
        <f>C34*C35</f>
        <v>0</v>
      </c>
      <c r="D36" s="103">
        <f>D34*D35</f>
        <v>0</v>
      </c>
      <c r="E36" s="103">
        <f t="shared" ref="E36" si="13">E34*E35</f>
        <v>0</v>
      </c>
      <c r="F36" s="103">
        <f t="shared" ref="F36" si="14">F34*F35</f>
        <v>0</v>
      </c>
      <c r="G36" s="103">
        <f t="shared" ref="G36" si="15">G34*G35</f>
        <v>0</v>
      </c>
      <c r="H36" s="103">
        <f t="shared" ref="H36" si="16">H34*H35</f>
        <v>0</v>
      </c>
    </row>
    <row r="37" s="148" customFormat="1" ht="31.15" customHeight="1" spans="1:8">
      <c r="A37" s="153" t="s">
        <v>171</v>
      </c>
      <c r="B37" s="154" t="s">
        <v>161</v>
      </c>
      <c r="C37" s="154"/>
      <c r="D37" s="154"/>
      <c r="E37" s="154"/>
      <c r="F37" s="154"/>
      <c r="G37" s="154"/>
      <c r="H37" s="154"/>
    </row>
    <row r="38" s="149" customFormat="1" spans="1:8">
      <c r="A38" s="155" t="s">
        <v>172</v>
      </c>
      <c r="B38" s="155" t="s">
        <v>163</v>
      </c>
      <c r="C38" s="93"/>
      <c r="D38" s="93"/>
      <c r="E38" s="93"/>
      <c r="F38" s="93"/>
      <c r="G38" s="93"/>
      <c r="H38" s="93"/>
    </row>
    <row r="39" s="149" customFormat="1" ht="28.8" spans="1:8">
      <c r="A39" s="155" t="s">
        <v>173</v>
      </c>
      <c r="B39" s="155" t="s">
        <v>165</v>
      </c>
      <c r="C39" s="93"/>
      <c r="D39" s="93"/>
      <c r="E39" s="93"/>
      <c r="F39" s="93"/>
      <c r="G39" s="93"/>
      <c r="H39" s="93"/>
    </row>
    <row r="40" s="149" customFormat="1" spans="1:8">
      <c r="A40" s="155" t="s">
        <v>174</v>
      </c>
      <c r="B40" s="155" t="s">
        <v>142</v>
      </c>
      <c r="C40" s="103">
        <f>C38*C39</f>
        <v>0</v>
      </c>
      <c r="D40" s="103">
        <f t="shared" ref="D40" si="17">D38*D39</f>
        <v>0</v>
      </c>
      <c r="E40" s="103">
        <f t="shared" ref="E40" si="18">E38*E39</f>
        <v>0</v>
      </c>
      <c r="F40" s="103">
        <f t="shared" ref="F40" si="19">F38*F39</f>
        <v>0</v>
      </c>
      <c r="G40" s="103">
        <f t="shared" ref="G40" si="20">G38*G39</f>
        <v>0</v>
      </c>
      <c r="H40" s="103">
        <f t="shared" ref="H40" si="21">H38*H39</f>
        <v>0</v>
      </c>
    </row>
    <row r="41" s="148" customFormat="1" ht="30.6" customHeight="1" spans="1:8">
      <c r="A41" s="153" t="s">
        <v>175</v>
      </c>
      <c r="B41" s="154" t="s">
        <v>161</v>
      </c>
      <c r="C41" s="154"/>
      <c r="D41" s="154"/>
      <c r="E41" s="154"/>
      <c r="F41" s="154"/>
      <c r="G41" s="154"/>
      <c r="H41" s="154"/>
    </row>
    <row r="42" s="149" customFormat="1" spans="1:8">
      <c r="A42" s="155" t="s">
        <v>176</v>
      </c>
      <c r="B42" s="155" t="s">
        <v>163</v>
      </c>
      <c r="C42" s="93"/>
      <c r="D42" s="93"/>
      <c r="E42" s="93"/>
      <c r="F42" s="93"/>
      <c r="G42" s="93"/>
      <c r="H42" s="93"/>
    </row>
    <row r="43" s="149" customFormat="1" ht="28.8" spans="1:8">
      <c r="A43" s="155" t="s">
        <v>177</v>
      </c>
      <c r="B43" s="155" t="s">
        <v>165</v>
      </c>
      <c r="C43" s="93"/>
      <c r="D43" s="93"/>
      <c r="E43" s="93"/>
      <c r="F43" s="93"/>
      <c r="G43" s="93"/>
      <c r="H43" s="93"/>
    </row>
    <row r="44" s="149" customFormat="1" spans="1:8">
      <c r="A44" s="155" t="s">
        <v>178</v>
      </c>
      <c r="B44" s="155" t="s">
        <v>142</v>
      </c>
      <c r="C44" s="103">
        <f>C42*C43</f>
        <v>0</v>
      </c>
      <c r="D44" s="103">
        <f t="shared" ref="D44:H44" si="22">D42*D43</f>
        <v>0</v>
      </c>
      <c r="E44" s="103">
        <f t="shared" si="22"/>
        <v>0</v>
      </c>
      <c r="F44" s="103">
        <f t="shared" si="22"/>
        <v>0</v>
      </c>
      <c r="G44" s="103">
        <f t="shared" si="22"/>
        <v>0</v>
      </c>
      <c r="H44" s="103">
        <f t="shared" si="22"/>
        <v>0</v>
      </c>
    </row>
    <row r="45" s="149" customFormat="1" ht="29.45" customHeight="1" spans="1:8">
      <c r="A45" s="17" t="s">
        <v>179</v>
      </c>
      <c r="B45" s="17" t="s">
        <v>180</v>
      </c>
      <c r="C45" s="93"/>
      <c r="D45" s="93"/>
      <c r="E45" s="93"/>
      <c r="F45" s="93"/>
      <c r="G45" s="93"/>
      <c r="H45" s="93"/>
    </row>
    <row r="46" ht="28.8" spans="1:8">
      <c r="A46" s="151" t="s">
        <v>181</v>
      </c>
      <c r="B46" s="17" t="s">
        <v>182</v>
      </c>
      <c r="C46" s="152">
        <f>C47+C56+C68+C53</f>
        <v>0</v>
      </c>
      <c r="D46" s="152">
        <f t="shared" ref="D46:H46" si="23">D47+D56+D68+D53</f>
        <v>600</v>
      </c>
      <c r="E46" s="152">
        <f t="shared" si="23"/>
        <v>600</v>
      </c>
      <c r="F46" s="152">
        <f t="shared" si="23"/>
        <v>600</v>
      </c>
      <c r="G46" s="152">
        <f t="shared" si="23"/>
        <v>600</v>
      </c>
      <c r="H46" s="152">
        <f t="shared" si="23"/>
        <v>400</v>
      </c>
    </row>
    <row r="47" s="150" customFormat="1" spans="1:8">
      <c r="A47" s="112" t="s">
        <v>183</v>
      </c>
      <c r="B47" s="157" t="s">
        <v>184</v>
      </c>
      <c r="C47" s="145">
        <f>SUM(C48:C52)</f>
        <v>0</v>
      </c>
      <c r="D47" s="145">
        <f t="shared" ref="D47:H47" si="24">SUM(D48:D52)</f>
        <v>0</v>
      </c>
      <c r="E47" s="145">
        <f t="shared" si="24"/>
        <v>0</v>
      </c>
      <c r="F47" s="145">
        <f t="shared" si="24"/>
        <v>0</v>
      </c>
      <c r="G47" s="145">
        <f t="shared" si="24"/>
        <v>0</v>
      </c>
      <c r="H47" s="145">
        <f t="shared" si="24"/>
        <v>0</v>
      </c>
    </row>
    <row r="48" spans="1:8">
      <c r="A48" s="26" t="s">
        <v>185</v>
      </c>
      <c r="B48" s="93"/>
      <c r="C48" s="93"/>
      <c r="D48" s="93"/>
      <c r="E48" s="93"/>
      <c r="F48" s="93"/>
      <c r="G48" s="93"/>
      <c r="H48" s="93"/>
    </row>
    <row r="49" spans="1:8">
      <c r="A49" s="26" t="s">
        <v>186</v>
      </c>
      <c r="B49" s="93"/>
      <c r="C49" s="93"/>
      <c r="D49" s="93"/>
      <c r="E49" s="93"/>
      <c r="F49" s="93"/>
      <c r="G49" s="93"/>
      <c r="H49" s="93"/>
    </row>
    <row r="50" spans="1:8">
      <c r="A50" s="26" t="s">
        <v>187</v>
      </c>
      <c r="B50" s="93"/>
      <c r="C50" s="93"/>
      <c r="D50" s="93"/>
      <c r="E50" s="93"/>
      <c r="F50" s="93"/>
      <c r="G50" s="93"/>
      <c r="H50" s="93"/>
    </row>
    <row r="51" spans="1:8">
      <c r="A51" s="26" t="s">
        <v>188</v>
      </c>
      <c r="B51" s="93"/>
      <c r="C51" s="93"/>
      <c r="D51" s="93"/>
      <c r="E51" s="93"/>
      <c r="F51" s="93"/>
      <c r="G51" s="93"/>
      <c r="H51" s="93"/>
    </row>
    <row r="52" spans="1:8">
      <c r="A52" s="26" t="s">
        <v>189</v>
      </c>
      <c r="B52" s="93"/>
      <c r="C52" s="93"/>
      <c r="D52" s="93"/>
      <c r="E52" s="93"/>
      <c r="F52" s="93"/>
      <c r="G52" s="93"/>
      <c r="H52" s="93"/>
    </row>
    <row r="53" ht="17.25" customHeight="1" spans="1:10">
      <c r="A53" s="112" t="s">
        <v>190</v>
      </c>
      <c r="B53" s="158" t="s">
        <v>191</v>
      </c>
      <c r="C53" s="159">
        <f>C131</f>
        <v>0</v>
      </c>
      <c r="D53" s="159">
        <f t="shared" ref="D53:H53" si="25">D131</f>
        <v>400</v>
      </c>
      <c r="E53" s="159">
        <f t="shared" si="25"/>
        <v>400</v>
      </c>
      <c r="F53" s="159">
        <f t="shared" si="25"/>
        <v>400</v>
      </c>
      <c r="G53" s="159">
        <f t="shared" si="25"/>
        <v>400</v>
      </c>
      <c r="H53" s="159">
        <f t="shared" si="25"/>
        <v>400</v>
      </c>
      <c r="J53" s="162"/>
    </row>
    <row r="54" ht="33" customHeight="1" spans="1:10">
      <c r="A54" s="26" t="s">
        <v>192</v>
      </c>
      <c r="B54" s="160" t="s">
        <v>193</v>
      </c>
      <c r="C54" s="93"/>
      <c r="D54" s="93"/>
      <c r="E54" s="93"/>
      <c r="F54" s="93"/>
      <c r="G54" s="93"/>
      <c r="H54" s="93"/>
      <c r="J54" s="162"/>
    </row>
    <row r="55" ht="28.9" customHeight="1" spans="1:10">
      <c r="A55" s="26" t="s">
        <v>194</v>
      </c>
      <c r="B55" s="160" t="s">
        <v>195</v>
      </c>
      <c r="C55" s="93"/>
      <c r="D55" s="93"/>
      <c r="E55" s="93"/>
      <c r="F55" s="93"/>
      <c r="G55" s="93"/>
      <c r="H55" s="93"/>
      <c r="J55" s="162"/>
    </row>
    <row r="56" s="150" customFormat="1" spans="1:8">
      <c r="A56" s="112" t="s">
        <v>196</v>
      </c>
      <c r="B56" s="157" t="s">
        <v>197</v>
      </c>
      <c r="C56" s="145">
        <f>C57+C63</f>
        <v>0</v>
      </c>
      <c r="D56" s="145">
        <f t="shared" ref="D56:H56" si="26">D57+D63</f>
        <v>0</v>
      </c>
      <c r="E56" s="145">
        <f t="shared" si="26"/>
        <v>0</v>
      </c>
      <c r="F56" s="145">
        <f t="shared" si="26"/>
        <v>0</v>
      </c>
      <c r="G56" s="145">
        <f t="shared" si="26"/>
        <v>0</v>
      </c>
      <c r="H56" s="145">
        <f t="shared" si="26"/>
        <v>0</v>
      </c>
    </row>
    <row r="57" s="150" customFormat="1" spans="1:8">
      <c r="A57" s="158" t="s">
        <v>198</v>
      </c>
      <c r="B57" s="157" t="s">
        <v>199</v>
      </c>
      <c r="C57" s="145">
        <f>SUM(C58:C62)</f>
        <v>0</v>
      </c>
      <c r="D57" s="145">
        <f t="shared" ref="D57:H57" si="27">SUM(D58:D62)</f>
        <v>0</v>
      </c>
      <c r="E57" s="145">
        <f t="shared" si="27"/>
        <v>0</v>
      </c>
      <c r="F57" s="145">
        <f t="shared" si="27"/>
        <v>0</v>
      </c>
      <c r="G57" s="145">
        <f t="shared" si="27"/>
        <v>0</v>
      </c>
      <c r="H57" s="145">
        <f t="shared" si="27"/>
        <v>0</v>
      </c>
    </row>
    <row r="58" spans="1:8">
      <c r="A58" s="160" t="s">
        <v>200</v>
      </c>
      <c r="B58" s="93"/>
      <c r="C58" s="93"/>
      <c r="D58" s="93"/>
      <c r="E58" s="93"/>
      <c r="F58" s="93"/>
      <c r="G58" s="93"/>
      <c r="H58" s="93"/>
    </row>
    <row r="59" spans="1:8">
      <c r="A59" s="160" t="s">
        <v>201</v>
      </c>
      <c r="B59" s="93"/>
      <c r="C59" s="93"/>
      <c r="D59" s="93"/>
      <c r="E59" s="93"/>
      <c r="F59" s="93"/>
      <c r="G59" s="93"/>
      <c r="H59" s="93"/>
    </row>
    <row r="60" spans="1:8">
      <c r="A60" s="160" t="s">
        <v>202</v>
      </c>
      <c r="B60" s="93"/>
      <c r="C60" s="93"/>
      <c r="D60" s="93"/>
      <c r="E60" s="93"/>
      <c r="F60" s="93"/>
      <c r="G60" s="93"/>
      <c r="H60" s="93"/>
    </row>
    <row r="61" spans="1:8">
      <c r="A61" s="160" t="s">
        <v>203</v>
      </c>
      <c r="B61" s="93"/>
      <c r="C61" s="93"/>
      <c r="D61" s="93"/>
      <c r="E61" s="93"/>
      <c r="F61" s="93"/>
      <c r="G61" s="93"/>
      <c r="H61" s="93"/>
    </row>
    <row r="62" spans="1:8">
      <c r="A62" s="160" t="s">
        <v>204</v>
      </c>
      <c r="B62" s="93"/>
      <c r="C62" s="93"/>
      <c r="D62" s="93"/>
      <c r="E62" s="93"/>
      <c r="F62" s="93"/>
      <c r="G62" s="93"/>
      <c r="H62" s="93"/>
    </row>
    <row r="63" s="150" customFormat="1" spans="1:8">
      <c r="A63" s="158" t="s">
        <v>205</v>
      </c>
      <c r="B63" s="157" t="s">
        <v>206</v>
      </c>
      <c r="C63" s="145">
        <f>SUM(C64:C67)</f>
        <v>0</v>
      </c>
      <c r="D63" s="145">
        <f t="shared" ref="D63:H63" si="28">SUM(D64:D67)</f>
        <v>0</v>
      </c>
      <c r="E63" s="145">
        <f t="shared" si="28"/>
        <v>0</v>
      </c>
      <c r="F63" s="145">
        <f t="shared" si="28"/>
        <v>0</v>
      </c>
      <c r="G63" s="145">
        <f t="shared" si="28"/>
        <v>0</v>
      </c>
      <c r="H63" s="145">
        <f t="shared" si="28"/>
        <v>0</v>
      </c>
    </row>
    <row r="64" spans="1:8">
      <c r="A64" s="160" t="s">
        <v>207</v>
      </c>
      <c r="B64" s="93"/>
      <c r="C64" s="93"/>
      <c r="D64" s="93"/>
      <c r="E64" s="93"/>
      <c r="F64" s="93"/>
      <c r="G64" s="93"/>
      <c r="H64" s="93"/>
    </row>
    <row r="65" spans="1:8">
      <c r="A65" s="160" t="s">
        <v>208</v>
      </c>
      <c r="B65" s="93"/>
      <c r="C65" s="93"/>
      <c r="D65" s="93"/>
      <c r="E65" s="93"/>
      <c r="F65" s="93"/>
      <c r="G65" s="93"/>
      <c r="H65" s="93"/>
    </row>
    <row r="66" spans="1:8">
      <c r="A66" s="160" t="s">
        <v>209</v>
      </c>
      <c r="B66" s="93"/>
      <c r="C66" s="93"/>
      <c r="D66" s="93"/>
      <c r="E66" s="93"/>
      <c r="F66" s="93"/>
      <c r="G66" s="93"/>
      <c r="H66" s="93"/>
    </row>
    <row r="67" spans="1:8">
      <c r="A67" s="160" t="s">
        <v>210</v>
      </c>
      <c r="B67" s="163"/>
      <c r="C67" s="93"/>
      <c r="D67" s="93"/>
      <c r="E67" s="93"/>
      <c r="F67" s="93"/>
      <c r="G67" s="93"/>
      <c r="H67" s="93"/>
    </row>
    <row r="68" s="150" customFormat="1" spans="1:8">
      <c r="A68" s="158" t="s">
        <v>211</v>
      </c>
      <c r="B68" s="157" t="s">
        <v>212</v>
      </c>
      <c r="C68" s="164"/>
      <c r="D68" s="145">
        <f>+'5'!D23</f>
        <v>200</v>
      </c>
      <c r="E68" s="145">
        <f>+'5'!E23</f>
        <v>200</v>
      </c>
      <c r="F68" s="145">
        <f>+'5'!F23</f>
        <v>200</v>
      </c>
      <c r="G68" s="145">
        <f>+'5'!G23</f>
        <v>200</v>
      </c>
      <c r="H68" s="145">
        <f>+'5'!H23</f>
        <v>0</v>
      </c>
    </row>
    <row r="69" ht="14.45" customHeight="1" spans="1:9">
      <c r="A69" s="17" t="s">
        <v>213</v>
      </c>
      <c r="B69" s="17" t="s">
        <v>214</v>
      </c>
      <c r="C69" s="17"/>
      <c r="D69" s="17"/>
      <c r="E69" s="17"/>
      <c r="F69" s="17"/>
      <c r="G69" s="17"/>
      <c r="H69" s="17"/>
      <c r="I69" s="150"/>
    </row>
    <row r="70" spans="1:10">
      <c r="A70" s="165" t="s">
        <v>215</v>
      </c>
      <c r="B70" s="166" t="s">
        <v>216</v>
      </c>
      <c r="C70" s="166"/>
      <c r="D70" s="166"/>
      <c r="E70" s="166"/>
      <c r="F70" s="166"/>
      <c r="G70" s="166"/>
      <c r="H70" s="166"/>
      <c r="J70" s="162"/>
    </row>
    <row r="71" spans="1:10">
      <c r="A71" s="26" t="s">
        <v>217</v>
      </c>
      <c r="B71" s="26" t="s">
        <v>218</v>
      </c>
      <c r="C71" s="167"/>
      <c r="D71" s="103">
        <f>C74</f>
        <v>0</v>
      </c>
      <c r="E71" s="103">
        <f>IF(E5&gt;0,D74,0)</f>
        <v>1000</v>
      </c>
      <c r="F71" s="103">
        <f>IF(E71&gt;0,E71,IF(E5&gt;0,E74,D74))</f>
        <v>1000</v>
      </c>
      <c r="G71" s="103">
        <f>F74</f>
        <v>1000</v>
      </c>
      <c r="H71" s="103">
        <f t="shared" ref="H71" si="29">G74</f>
        <v>1000</v>
      </c>
      <c r="J71" s="162"/>
    </row>
    <row r="72" spans="1:8">
      <c r="A72" s="26" t="s">
        <v>219</v>
      </c>
      <c r="B72" s="26" t="s">
        <v>220</v>
      </c>
      <c r="C72" s="93"/>
      <c r="D72" s="93">
        <v>1000</v>
      </c>
      <c r="E72" s="93"/>
      <c r="F72" s="93"/>
      <c r="G72" s="93"/>
      <c r="H72" s="93"/>
    </row>
    <row r="73" spans="1:8">
      <c r="A73" s="26" t="s">
        <v>221</v>
      </c>
      <c r="B73" s="26" t="s">
        <v>222</v>
      </c>
      <c r="C73" s="93"/>
      <c r="D73" s="93"/>
      <c r="E73" s="93"/>
      <c r="F73" s="93"/>
      <c r="G73" s="93"/>
      <c r="H73" s="93"/>
    </row>
    <row r="74" spans="1:10">
      <c r="A74" s="26" t="s">
        <v>223</v>
      </c>
      <c r="B74" s="26" t="s">
        <v>224</v>
      </c>
      <c r="C74" s="103">
        <f>+C71+C72-C73</f>
        <v>0</v>
      </c>
      <c r="D74" s="103">
        <f t="shared" ref="D74:H74" si="30">+D71+D72-D73</f>
        <v>1000</v>
      </c>
      <c r="E74" s="103">
        <f t="shared" si="30"/>
        <v>1000</v>
      </c>
      <c r="F74" s="103">
        <f t="shared" si="30"/>
        <v>1000</v>
      </c>
      <c r="G74" s="103">
        <f t="shared" si="30"/>
        <v>1000</v>
      </c>
      <c r="H74" s="103">
        <f t="shared" si="30"/>
        <v>1000</v>
      </c>
      <c r="J74" s="162"/>
    </row>
    <row r="75" spans="1:8">
      <c r="A75" s="26" t="s">
        <v>225</v>
      </c>
      <c r="B75" s="26" t="s">
        <v>226</v>
      </c>
      <c r="C75" s="93"/>
      <c r="D75" s="103">
        <f>C78</f>
        <v>0</v>
      </c>
      <c r="E75" s="103">
        <f>IF(E5&gt;0,D78,0)</f>
        <v>200</v>
      </c>
      <c r="F75" s="103">
        <f>IF(E75&gt;0,E78,IF(E5&gt;0,E78,D78))</f>
        <v>400</v>
      </c>
      <c r="G75" s="103">
        <f t="shared" ref="G75:H75" si="31">F78</f>
        <v>600</v>
      </c>
      <c r="H75" s="103">
        <f t="shared" si="31"/>
        <v>800</v>
      </c>
    </row>
    <row r="76" spans="1:8">
      <c r="A76" s="26" t="s">
        <v>227</v>
      </c>
      <c r="B76" s="26" t="s">
        <v>228</v>
      </c>
      <c r="C76" s="93"/>
      <c r="D76" s="93">
        <v>200</v>
      </c>
      <c r="E76" s="93">
        <v>200</v>
      </c>
      <c r="F76" s="93">
        <v>200</v>
      </c>
      <c r="G76" s="93">
        <v>200</v>
      </c>
      <c r="H76" s="93">
        <v>200</v>
      </c>
    </row>
    <row r="77" spans="1:8">
      <c r="A77" s="26" t="s">
        <v>229</v>
      </c>
      <c r="B77" s="26" t="s">
        <v>230</v>
      </c>
      <c r="C77" s="93"/>
      <c r="D77" s="93"/>
      <c r="E77" s="93"/>
      <c r="F77" s="93"/>
      <c r="G77" s="93"/>
      <c r="H77" s="93"/>
    </row>
    <row r="78" spans="1:8">
      <c r="A78" s="26" t="s">
        <v>231</v>
      </c>
      <c r="B78" s="26" t="s">
        <v>232</v>
      </c>
      <c r="C78" s="103">
        <f>C75+C76</f>
        <v>0</v>
      </c>
      <c r="D78" s="103">
        <f t="shared" ref="D78:H78" si="32">D75+D76</f>
        <v>200</v>
      </c>
      <c r="E78" s="103">
        <f t="shared" si="32"/>
        <v>400</v>
      </c>
      <c r="F78" s="103">
        <f t="shared" si="32"/>
        <v>600</v>
      </c>
      <c r="G78" s="103">
        <f t="shared" si="32"/>
        <v>800</v>
      </c>
      <c r="H78" s="103">
        <f t="shared" si="32"/>
        <v>1000</v>
      </c>
    </row>
    <row r="79" spans="1:10">
      <c r="A79" s="26" t="s">
        <v>233</v>
      </c>
      <c r="B79" s="26" t="s">
        <v>234</v>
      </c>
      <c r="C79" s="168">
        <f>+C74-C78</f>
        <v>0</v>
      </c>
      <c r="D79" s="168">
        <f t="shared" ref="D79:H79" si="33">+D74-D78</f>
        <v>800</v>
      </c>
      <c r="E79" s="168">
        <f t="shared" si="33"/>
        <v>600</v>
      </c>
      <c r="F79" s="168">
        <f t="shared" si="33"/>
        <v>400</v>
      </c>
      <c r="G79" s="168">
        <f t="shared" si="33"/>
        <v>200</v>
      </c>
      <c r="H79" s="168">
        <f t="shared" si="33"/>
        <v>0</v>
      </c>
      <c r="J79" s="162"/>
    </row>
    <row r="80" spans="1:8">
      <c r="A80" s="165" t="s">
        <v>235</v>
      </c>
      <c r="B80" s="165" t="s">
        <v>236</v>
      </c>
      <c r="C80" s="165"/>
      <c r="D80" s="165"/>
      <c r="E80" s="165"/>
      <c r="F80" s="165"/>
      <c r="G80" s="165"/>
      <c r="H80" s="165"/>
    </row>
    <row r="81" spans="1:8">
      <c r="A81" s="26" t="s">
        <v>237</v>
      </c>
      <c r="B81" s="26" t="s">
        <v>238</v>
      </c>
      <c r="C81" s="167"/>
      <c r="D81" s="103">
        <f>C84</f>
        <v>0</v>
      </c>
      <c r="E81" s="103">
        <f>IF(E5&gt;0,D84,0)</f>
        <v>1000</v>
      </c>
      <c r="F81" s="103">
        <f>IF(E81&gt;0,E81,IF(E5&gt;0,E84,D84))</f>
        <v>1000</v>
      </c>
      <c r="G81" s="103">
        <f t="shared" ref="G81:H81" si="34">F84</f>
        <v>1000</v>
      </c>
      <c r="H81" s="103">
        <f t="shared" si="34"/>
        <v>1000</v>
      </c>
    </row>
    <row r="82" spans="1:8">
      <c r="A82" s="26" t="s">
        <v>239</v>
      </c>
      <c r="B82" s="26" t="s">
        <v>240</v>
      </c>
      <c r="C82" s="93"/>
      <c r="D82" s="93">
        <v>1000</v>
      </c>
      <c r="E82" s="93"/>
      <c r="F82" s="93"/>
      <c r="G82" s="93"/>
      <c r="H82" s="93"/>
    </row>
    <row r="83" spans="1:8">
      <c r="A83" s="26" t="s">
        <v>241</v>
      </c>
      <c r="B83" s="26" t="s">
        <v>242</v>
      </c>
      <c r="C83" s="93"/>
      <c r="D83" s="93"/>
      <c r="E83" s="93"/>
      <c r="F83" s="93"/>
      <c r="G83" s="93"/>
      <c r="H83" s="93"/>
    </row>
    <row r="84" spans="1:8">
      <c r="A84" s="26" t="s">
        <v>243</v>
      </c>
      <c r="B84" s="26" t="s">
        <v>244</v>
      </c>
      <c r="C84" s="103">
        <f>C81+C82-C83</f>
        <v>0</v>
      </c>
      <c r="D84" s="103">
        <f>D81+D82-D83</f>
        <v>1000</v>
      </c>
      <c r="E84" s="103">
        <f t="shared" ref="E84:H84" si="35">E81+E82-E83</f>
        <v>1000</v>
      </c>
      <c r="F84" s="103">
        <f t="shared" si="35"/>
        <v>1000</v>
      </c>
      <c r="G84" s="103">
        <f t="shared" si="35"/>
        <v>1000</v>
      </c>
      <c r="H84" s="103">
        <f t="shared" si="35"/>
        <v>1000</v>
      </c>
    </row>
    <row r="85" spans="1:8">
      <c r="A85" s="165" t="s">
        <v>245</v>
      </c>
      <c r="B85" s="165" t="s">
        <v>246</v>
      </c>
      <c r="C85" s="165"/>
      <c r="D85" s="165"/>
      <c r="E85" s="165"/>
      <c r="F85" s="165"/>
      <c r="G85" s="165"/>
      <c r="H85" s="165"/>
    </row>
    <row r="86" spans="1:10">
      <c r="A86" s="26" t="s">
        <v>247</v>
      </c>
      <c r="B86" s="26" t="s">
        <v>218</v>
      </c>
      <c r="C86" s="167"/>
      <c r="D86" s="168">
        <f>C89</f>
        <v>0</v>
      </c>
      <c r="E86" s="168">
        <f>IF(E5&gt;0,D89,0)</f>
        <v>1000</v>
      </c>
      <c r="F86" s="168">
        <f>IF(E86&gt;0,E89,IF(E5&gt;0,E89,D89))</f>
        <v>2000</v>
      </c>
      <c r="G86" s="168">
        <f>F89</f>
        <v>2000</v>
      </c>
      <c r="H86" s="168">
        <f t="shared" ref="H86" si="36">G89</f>
        <v>2000</v>
      </c>
      <c r="J86" s="162"/>
    </row>
    <row r="87" spans="1:8">
      <c r="A87" s="26" t="s">
        <v>248</v>
      </c>
      <c r="B87" s="26" t="s">
        <v>220</v>
      </c>
      <c r="C87" s="93"/>
      <c r="D87" s="93">
        <v>1000</v>
      </c>
      <c r="E87" s="93">
        <v>1000</v>
      </c>
      <c r="F87" s="93"/>
      <c r="G87" s="93"/>
      <c r="H87" s="93"/>
    </row>
    <row r="88" spans="1:8">
      <c r="A88" s="26" t="s">
        <v>249</v>
      </c>
      <c r="B88" s="26" t="s">
        <v>222</v>
      </c>
      <c r="C88" s="93"/>
      <c r="D88" s="93"/>
      <c r="E88" s="93"/>
      <c r="F88" s="93"/>
      <c r="G88" s="93"/>
      <c r="H88" s="93"/>
    </row>
    <row r="89" ht="30" customHeight="1" spans="1:10">
      <c r="A89" s="26" t="s">
        <v>250</v>
      </c>
      <c r="B89" s="26" t="s">
        <v>224</v>
      </c>
      <c r="C89" s="103">
        <f>+C86+C87-C88</f>
        <v>0</v>
      </c>
      <c r="D89" s="103">
        <f t="shared" ref="D89:H89" si="37">+D86+D87-D88</f>
        <v>1000</v>
      </c>
      <c r="E89" s="103">
        <f t="shared" si="37"/>
        <v>2000</v>
      </c>
      <c r="F89" s="103">
        <f t="shared" si="37"/>
        <v>2000</v>
      </c>
      <c r="G89" s="103">
        <f t="shared" si="37"/>
        <v>2000</v>
      </c>
      <c r="H89" s="103">
        <f t="shared" si="37"/>
        <v>2000</v>
      </c>
      <c r="J89" s="162"/>
    </row>
    <row r="90" spans="1:8">
      <c r="A90" s="26" t="s">
        <v>251</v>
      </c>
      <c r="B90" s="26" t="s">
        <v>226</v>
      </c>
      <c r="C90" s="93"/>
      <c r="D90" s="103">
        <f>C93</f>
        <v>0</v>
      </c>
      <c r="E90" s="103">
        <f>IF(E5&gt;0,D93,0)</f>
        <v>200</v>
      </c>
      <c r="F90" s="103">
        <f>IF(E90&gt;0,E93,IF(E5&gt;0,E93,D93))</f>
        <v>400</v>
      </c>
      <c r="G90" s="103">
        <f t="shared" ref="G90:H90" si="38">F93</f>
        <v>600</v>
      </c>
      <c r="H90" s="103">
        <f t="shared" si="38"/>
        <v>800</v>
      </c>
    </row>
    <row r="91" spans="1:8">
      <c r="A91" s="26" t="s">
        <v>252</v>
      </c>
      <c r="B91" s="26" t="s">
        <v>228</v>
      </c>
      <c r="C91" s="93"/>
      <c r="D91" s="93">
        <v>200</v>
      </c>
      <c r="E91" s="93">
        <v>200</v>
      </c>
      <c r="F91" s="93">
        <v>200</v>
      </c>
      <c r="G91" s="93">
        <v>200</v>
      </c>
      <c r="H91" s="93">
        <v>200</v>
      </c>
    </row>
    <row r="92" spans="1:8">
      <c r="A92" s="26" t="s">
        <v>253</v>
      </c>
      <c r="B92" s="26" t="s">
        <v>230</v>
      </c>
      <c r="C92" s="93"/>
      <c r="D92" s="93"/>
      <c r="E92" s="93"/>
      <c r="F92" s="93"/>
      <c r="G92" s="93"/>
      <c r="H92" s="93"/>
    </row>
    <row r="93" spans="1:8">
      <c r="A93" s="26" t="s">
        <v>254</v>
      </c>
      <c r="B93" s="26" t="s">
        <v>232</v>
      </c>
      <c r="C93" s="103">
        <f>C90+C91</f>
        <v>0</v>
      </c>
      <c r="D93" s="103">
        <f t="shared" ref="D93:H93" si="39">D90+D91</f>
        <v>200</v>
      </c>
      <c r="E93" s="103">
        <f t="shared" si="39"/>
        <v>400</v>
      </c>
      <c r="F93" s="103">
        <f t="shared" si="39"/>
        <v>600</v>
      </c>
      <c r="G93" s="103">
        <f t="shared" si="39"/>
        <v>800</v>
      </c>
      <c r="H93" s="103">
        <f t="shared" si="39"/>
        <v>1000</v>
      </c>
    </row>
    <row r="94" spans="1:10">
      <c r="A94" s="26" t="s">
        <v>255</v>
      </c>
      <c r="B94" s="26" t="s">
        <v>234</v>
      </c>
      <c r="C94" s="168">
        <f>+C89-C93</f>
        <v>0</v>
      </c>
      <c r="D94" s="168">
        <f t="shared" ref="D94:H94" si="40">+D89-D93</f>
        <v>800</v>
      </c>
      <c r="E94" s="168">
        <f t="shared" si="40"/>
        <v>1600</v>
      </c>
      <c r="F94" s="168">
        <f t="shared" si="40"/>
        <v>1400</v>
      </c>
      <c r="G94" s="168">
        <f t="shared" si="40"/>
        <v>1200</v>
      </c>
      <c r="H94" s="168">
        <f t="shared" si="40"/>
        <v>1000</v>
      </c>
      <c r="J94" s="162"/>
    </row>
    <row r="95" spans="1:8">
      <c r="A95" s="165" t="s">
        <v>256</v>
      </c>
      <c r="B95" s="165" t="s">
        <v>257</v>
      </c>
      <c r="C95" s="165"/>
      <c r="D95" s="165"/>
      <c r="E95" s="165"/>
      <c r="F95" s="165"/>
      <c r="G95" s="165"/>
      <c r="H95" s="165"/>
    </row>
    <row r="96" spans="1:10">
      <c r="A96" s="26" t="s">
        <v>258</v>
      </c>
      <c r="B96" s="26" t="s">
        <v>218</v>
      </c>
      <c r="C96" s="167"/>
      <c r="D96" s="103">
        <f>C99</f>
        <v>0</v>
      </c>
      <c r="E96" s="103">
        <f>IF(E5&gt;0,D99,0)</f>
        <v>0</v>
      </c>
      <c r="F96" s="103">
        <f>E99</f>
        <v>0</v>
      </c>
      <c r="G96" s="103">
        <f>F99</f>
        <v>0</v>
      </c>
      <c r="H96" s="103">
        <f t="shared" ref="H96" si="41">G99</f>
        <v>0</v>
      </c>
      <c r="J96" s="162"/>
    </row>
    <row r="97" spans="1:8">
      <c r="A97" s="26" t="s">
        <v>259</v>
      </c>
      <c r="B97" s="26" t="s">
        <v>220</v>
      </c>
      <c r="C97" s="93"/>
      <c r="D97" s="93"/>
      <c r="E97" s="93"/>
      <c r="F97" s="93"/>
      <c r="G97" s="93"/>
      <c r="H97" s="93"/>
    </row>
    <row r="98" spans="1:8">
      <c r="A98" s="26" t="s">
        <v>260</v>
      </c>
      <c r="B98" s="26" t="s">
        <v>222</v>
      </c>
      <c r="C98" s="93"/>
      <c r="D98" s="93"/>
      <c r="E98" s="93"/>
      <c r="F98" s="93"/>
      <c r="G98" s="93"/>
      <c r="H98" s="93"/>
    </row>
    <row r="99" spans="1:10">
      <c r="A99" s="26" t="s">
        <v>261</v>
      </c>
      <c r="B99" s="26" t="s">
        <v>224</v>
      </c>
      <c r="C99" s="103">
        <f>+C96+C97-C98</f>
        <v>0</v>
      </c>
      <c r="D99" s="103">
        <f t="shared" ref="D99:H99" si="42">+D96+D97-D98</f>
        <v>0</v>
      </c>
      <c r="E99" s="103">
        <f t="shared" si="42"/>
        <v>0</v>
      </c>
      <c r="F99" s="103">
        <f t="shared" si="42"/>
        <v>0</v>
      </c>
      <c r="G99" s="103">
        <f t="shared" si="42"/>
        <v>0</v>
      </c>
      <c r="H99" s="103">
        <f t="shared" si="42"/>
        <v>0</v>
      </c>
      <c r="J99" s="162"/>
    </row>
    <row r="100" spans="1:8">
      <c r="A100" s="26" t="s">
        <v>262</v>
      </c>
      <c r="B100" s="26" t="s">
        <v>226</v>
      </c>
      <c r="C100" s="93"/>
      <c r="D100" s="103">
        <f>C103</f>
        <v>0</v>
      </c>
      <c r="E100" s="103">
        <f>IF(E5&gt;0,D103,0)</f>
        <v>0</v>
      </c>
      <c r="F100" s="103">
        <f>E103</f>
        <v>0</v>
      </c>
      <c r="G100" s="103">
        <f t="shared" ref="G100:H100" si="43">F103</f>
        <v>0</v>
      </c>
      <c r="H100" s="103">
        <f t="shared" si="43"/>
        <v>0</v>
      </c>
    </row>
    <row r="101" spans="1:8">
      <c r="A101" s="26" t="s">
        <v>263</v>
      </c>
      <c r="B101" s="26" t="s">
        <v>228</v>
      </c>
      <c r="C101" s="93"/>
      <c r="D101" s="93"/>
      <c r="E101" s="93"/>
      <c r="F101" s="93"/>
      <c r="G101" s="93"/>
      <c r="H101" s="93"/>
    </row>
    <row r="102" spans="1:8">
      <c r="A102" s="26" t="s">
        <v>264</v>
      </c>
      <c r="B102" s="26" t="s">
        <v>230</v>
      </c>
      <c r="C102" s="93"/>
      <c r="D102" s="93"/>
      <c r="E102" s="93"/>
      <c r="F102" s="93"/>
      <c r="G102" s="93"/>
      <c r="H102" s="93"/>
    </row>
    <row r="103" spans="1:8">
      <c r="A103" s="26" t="s">
        <v>265</v>
      </c>
      <c r="B103" s="26" t="s">
        <v>232</v>
      </c>
      <c r="C103" s="103">
        <f>C100+C101</f>
        <v>0</v>
      </c>
      <c r="D103" s="103">
        <f t="shared" ref="D103:H103" si="44">D100+D101</f>
        <v>0</v>
      </c>
      <c r="E103" s="103">
        <f t="shared" si="44"/>
        <v>0</v>
      </c>
      <c r="F103" s="103">
        <f t="shared" si="44"/>
        <v>0</v>
      </c>
      <c r="G103" s="103">
        <f t="shared" si="44"/>
        <v>0</v>
      </c>
      <c r="H103" s="103">
        <f t="shared" si="44"/>
        <v>0</v>
      </c>
    </row>
    <row r="104" spans="1:10">
      <c r="A104" s="26" t="s">
        <v>266</v>
      </c>
      <c r="B104" s="26" t="s">
        <v>234</v>
      </c>
      <c r="C104" s="168">
        <f>+C99-C103</f>
        <v>0</v>
      </c>
      <c r="D104" s="168">
        <f t="shared" ref="D104:H104" si="45">+D99-D103</f>
        <v>0</v>
      </c>
      <c r="E104" s="168">
        <f t="shared" si="45"/>
        <v>0</v>
      </c>
      <c r="F104" s="168">
        <f t="shared" si="45"/>
        <v>0</v>
      </c>
      <c r="G104" s="168">
        <f t="shared" si="45"/>
        <v>0</v>
      </c>
      <c r="H104" s="168">
        <f t="shared" si="45"/>
        <v>0</v>
      </c>
      <c r="J104" s="162"/>
    </row>
    <row r="105" spans="1:8">
      <c r="A105" s="165" t="s">
        <v>267</v>
      </c>
      <c r="B105" s="165" t="s">
        <v>268</v>
      </c>
      <c r="C105" s="165"/>
      <c r="D105" s="165"/>
      <c r="E105" s="165"/>
      <c r="F105" s="165"/>
      <c r="G105" s="165"/>
      <c r="H105" s="165"/>
    </row>
    <row r="106" spans="1:10">
      <c r="A106" s="26" t="s">
        <v>269</v>
      </c>
      <c r="B106" s="26" t="s">
        <v>218</v>
      </c>
      <c r="C106" s="167"/>
      <c r="D106" s="103">
        <f>C109</f>
        <v>0</v>
      </c>
      <c r="E106" s="103">
        <f>IF(E5&gt;0,D109,0)</f>
        <v>0</v>
      </c>
      <c r="F106" s="103">
        <f>E109</f>
        <v>0</v>
      </c>
      <c r="G106" s="103">
        <f>F109</f>
        <v>0</v>
      </c>
      <c r="H106" s="103">
        <f t="shared" ref="H106" si="46">G109</f>
        <v>0</v>
      </c>
      <c r="J106" s="162"/>
    </row>
    <row r="107" spans="1:8">
      <c r="A107" s="26" t="s">
        <v>270</v>
      </c>
      <c r="B107" s="26" t="s">
        <v>220</v>
      </c>
      <c r="C107" s="93"/>
      <c r="D107" s="93"/>
      <c r="E107" s="93"/>
      <c r="F107" s="93"/>
      <c r="G107" s="93"/>
      <c r="H107" s="93"/>
    </row>
    <row r="108" spans="1:8">
      <c r="A108" s="26" t="s">
        <v>271</v>
      </c>
      <c r="B108" s="26" t="s">
        <v>222</v>
      </c>
      <c r="C108" s="93"/>
      <c r="D108" s="93"/>
      <c r="E108" s="93"/>
      <c r="F108" s="93"/>
      <c r="G108" s="93"/>
      <c r="H108" s="93"/>
    </row>
    <row r="109" spans="1:10">
      <c r="A109" s="26" t="s">
        <v>272</v>
      </c>
      <c r="B109" s="26" t="s">
        <v>224</v>
      </c>
      <c r="C109" s="103">
        <f>+C106+C107-C108</f>
        <v>0</v>
      </c>
      <c r="D109" s="103">
        <f t="shared" ref="D109:H109" si="47">+D106+D107-D108</f>
        <v>0</v>
      </c>
      <c r="E109" s="103">
        <f t="shared" si="47"/>
        <v>0</v>
      </c>
      <c r="F109" s="103">
        <f t="shared" si="47"/>
        <v>0</v>
      </c>
      <c r="G109" s="103">
        <f t="shared" si="47"/>
        <v>0</v>
      </c>
      <c r="H109" s="103">
        <f t="shared" si="47"/>
        <v>0</v>
      </c>
      <c r="J109" s="162"/>
    </row>
    <row r="110" spans="1:8">
      <c r="A110" s="26" t="s">
        <v>273</v>
      </c>
      <c r="B110" s="26" t="s">
        <v>226</v>
      </c>
      <c r="C110" s="93"/>
      <c r="D110" s="103">
        <f>C113</f>
        <v>0</v>
      </c>
      <c r="E110" s="103">
        <f>IF(E5&gt;0,D113,0)</f>
        <v>0</v>
      </c>
      <c r="F110" s="103">
        <f>E113</f>
        <v>0</v>
      </c>
      <c r="G110" s="103">
        <f t="shared" ref="G110:H110" si="48">F113</f>
        <v>0</v>
      </c>
      <c r="H110" s="103">
        <f t="shared" si="48"/>
        <v>0</v>
      </c>
    </row>
    <row r="111" spans="1:8">
      <c r="A111" s="26" t="s">
        <v>274</v>
      </c>
      <c r="B111" s="26" t="s">
        <v>228</v>
      </c>
      <c r="C111" s="93"/>
      <c r="D111" s="93"/>
      <c r="E111" s="93"/>
      <c r="F111" s="93"/>
      <c r="G111" s="93"/>
      <c r="H111" s="93"/>
    </row>
    <row r="112" spans="1:8">
      <c r="A112" s="26" t="s">
        <v>275</v>
      </c>
      <c r="B112" s="26" t="s">
        <v>230</v>
      </c>
      <c r="C112" s="93"/>
      <c r="D112" s="93"/>
      <c r="E112" s="93"/>
      <c r="F112" s="93"/>
      <c r="G112" s="93"/>
      <c r="H112" s="93"/>
    </row>
    <row r="113" spans="1:8">
      <c r="A113" s="26" t="s">
        <v>276</v>
      </c>
      <c r="B113" s="26" t="s">
        <v>232</v>
      </c>
      <c r="C113" s="103">
        <f>C110+C111</f>
        <v>0</v>
      </c>
      <c r="D113" s="103">
        <f t="shared" ref="D113:H113" si="49">D110+D111</f>
        <v>0</v>
      </c>
      <c r="E113" s="103">
        <f t="shared" si="49"/>
        <v>0</v>
      </c>
      <c r="F113" s="103">
        <f t="shared" si="49"/>
        <v>0</v>
      </c>
      <c r="G113" s="103">
        <f t="shared" si="49"/>
        <v>0</v>
      </c>
      <c r="H113" s="103">
        <f t="shared" si="49"/>
        <v>0</v>
      </c>
    </row>
    <row r="114" spans="1:10">
      <c r="A114" s="26" t="s">
        <v>277</v>
      </c>
      <c r="B114" s="26" t="s">
        <v>234</v>
      </c>
      <c r="C114" s="168">
        <f>+C109-C113</f>
        <v>0</v>
      </c>
      <c r="D114" s="168">
        <f t="shared" ref="D114:H114" si="50">+D109-D113</f>
        <v>0</v>
      </c>
      <c r="E114" s="168">
        <f t="shared" si="50"/>
        <v>0</v>
      </c>
      <c r="F114" s="168">
        <f t="shared" si="50"/>
        <v>0</v>
      </c>
      <c r="G114" s="168">
        <f t="shared" si="50"/>
        <v>0</v>
      </c>
      <c r="H114" s="168">
        <f t="shared" si="50"/>
        <v>0</v>
      </c>
      <c r="J114" s="162"/>
    </row>
    <row r="115" spans="1:8">
      <c r="A115" s="165" t="s">
        <v>278</v>
      </c>
      <c r="B115" s="165" t="s">
        <v>279</v>
      </c>
      <c r="C115" s="165"/>
      <c r="D115" s="165"/>
      <c r="E115" s="165"/>
      <c r="F115" s="165"/>
      <c r="G115" s="165"/>
      <c r="H115" s="165"/>
    </row>
    <row r="116" spans="1:10">
      <c r="A116" s="26" t="s">
        <v>280</v>
      </c>
      <c r="B116" s="26" t="s">
        <v>218</v>
      </c>
      <c r="C116" s="167"/>
      <c r="D116" s="103">
        <f>C119</f>
        <v>0</v>
      </c>
      <c r="E116" s="103">
        <f>IF(E5&gt;0,D119,0)</f>
        <v>0</v>
      </c>
      <c r="F116" s="103">
        <f>E119</f>
        <v>0</v>
      </c>
      <c r="G116" s="103">
        <f>F119</f>
        <v>0</v>
      </c>
      <c r="H116" s="103">
        <f t="shared" ref="H116" si="51">G119</f>
        <v>0</v>
      </c>
      <c r="J116" s="162"/>
    </row>
    <row r="117" spans="1:8">
      <c r="A117" s="26" t="s">
        <v>281</v>
      </c>
      <c r="B117" s="26" t="s">
        <v>220</v>
      </c>
      <c r="C117" s="93"/>
      <c r="D117" s="93"/>
      <c r="E117" s="93"/>
      <c r="F117" s="93"/>
      <c r="G117" s="93"/>
      <c r="H117" s="93"/>
    </row>
    <row r="118" spans="1:8">
      <c r="A118" s="26" t="s">
        <v>282</v>
      </c>
      <c r="B118" s="26" t="s">
        <v>222</v>
      </c>
      <c r="C118" s="93"/>
      <c r="D118" s="93"/>
      <c r="E118" s="93"/>
      <c r="F118" s="93"/>
      <c r="G118" s="93"/>
      <c r="H118" s="93"/>
    </row>
    <row r="119" spans="1:10">
      <c r="A119" s="26" t="s">
        <v>283</v>
      </c>
      <c r="B119" s="26" t="s">
        <v>224</v>
      </c>
      <c r="C119" s="103">
        <f>+C116+C117-C118</f>
        <v>0</v>
      </c>
      <c r="D119" s="103">
        <f t="shared" ref="D119:H119" si="52">+D116+D117-D118</f>
        <v>0</v>
      </c>
      <c r="E119" s="103">
        <f t="shared" si="52"/>
        <v>0</v>
      </c>
      <c r="F119" s="103">
        <f t="shared" si="52"/>
        <v>0</v>
      </c>
      <c r="G119" s="103">
        <f t="shared" si="52"/>
        <v>0</v>
      </c>
      <c r="H119" s="103">
        <f t="shared" si="52"/>
        <v>0</v>
      </c>
      <c r="J119" s="162"/>
    </row>
    <row r="120" spans="1:8">
      <c r="A120" s="26" t="s">
        <v>284</v>
      </c>
      <c r="B120" s="26" t="s">
        <v>226</v>
      </c>
      <c r="C120" s="93"/>
      <c r="D120" s="103">
        <f>C123</f>
        <v>0</v>
      </c>
      <c r="E120" s="103">
        <f>IF(E5&gt;0,D123,0)</f>
        <v>0</v>
      </c>
      <c r="F120" s="103">
        <f>E123</f>
        <v>0</v>
      </c>
      <c r="G120" s="103">
        <f t="shared" ref="G120:H120" si="53">F123</f>
        <v>0</v>
      </c>
      <c r="H120" s="103">
        <f t="shared" si="53"/>
        <v>0</v>
      </c>
    </row>
    <row r="121" spans="1:8">
      <c r="A121" s="26" t="s">
        <v>285</v>
      </c>
      <c r="B121" s="26" t="s">
        <v>228</v>
      </c>
      <c r="C121" s="93"/>
      <c r="D121" s="93"/>
      <c r="E121" s="93"/>
      <c r="F121" s="93"/>
      <c r="G121" s="93"/>
      <c r="H121" s="93"/>
    </row>
    <row r="122" spans="1:8">
      <c r="A122" s="26" t="s">
        <v>286</v>
      </c>
      <c r="B122" s="26" t="s">
        <v>230</v>
      </c>
      <c r="C122" s="93"/>
      <c r="D122" s="93"/>
      <c r="E122" s="93"/>
      <c r="F122" s="93"/>
      <c r="G122" s="93"/>
      <c r="H122" s="93"/>
    </row>
    <row r="123" spans="1:8">
      <c r="A123" s="26" t="s">
        <v>287</v>
      </c>
      <c r="B123" s="26" t="s">
        <v>232</v>
      </c>
      <c r="C123" s="103">
        <f>C120+C121</f>
        <v>0</v>
      </c>
      <c r="D123" s="103">
        <f t="shared" ref="D123:H123" si="54">D120+D121</f>
        <v>0</v>
      </c>
      <c r="E123" s="103">
        <f t="shared" si="54"/>
        <v>0</v>
      </c>
      <c r="F123" s="103">
        <f t="shared" si="54"/>
        <v>0</v>
      </c>
      <c r="G123" s="103">
        <f t="shared" si="54"/>
        <v>0</v>
      </c>
      <c r="H123" s="103">
        <f t="shared" si="54"/>
        <v>0</v>
      </c>
    </row>
    <row r="124" ht="15.15" spans="1:10">
      <c r="A124" s="169" t="s">
        <v>288</v>
      </c>
      <c r="B124" s="169" t="s">
        <v>234</v>
      </c>
      <c r="C124" s="170">
        <f>+C119-C123</f>
        <v>0</v>
      </c>
      <c r="D124" s="170">
        <f t="shared" ref="D124:H124" si="55">+D119-D123</f>
        <v>0</v>
      </c>
      <c r="E124" s="170">
        <f t="shared" si="55"/>
        <v>0</v>
      </c>
      <c r="F124" s="170">
        <f t="shared" si="55"/>
        <v>0</v>
      </c>
      <c r="G124" s="170">
        <f t="shared" si="55"/>
        <v>0</v>
      </c>
      <c r="H124" s="170">
        <f t="shared" si="55"/>
        <v>0</v>
      </c>
      <c r="J124" s="162"/>
    </row>
    <row r="125" spans="1:8">
      <c r="A125" s="171" t="s">
        <v>213</v>
      </c>
      <c r="B125" s="165" t="s">
        <v>289</v>
      </c>
      <c r="C125" s="165"/>
      <c r="D125" s="165"/>
      <c r="E125" s="165"/>
      <c r="F125" s="165"/>
      <c r="G125" s="165"/>
      <c r="H125" s="165"/>
    </row>
    <row r="126" spans="1:10">
      <c r="A126" s="172" t="s">
        <v>290</v>
      </c>
      <c r="B126" s="26" t="s">
        <v>218</v>
      </c>
      <c r="C126" s="103">
        <f>C81+C86+C71+C96+C106+C116</f>
        <v>0</v>
      </c>
      <c r="D126" s="103">
        <f t="shared" ref="D126:H126" si="56">D81+D86+D71+D96+D106+D116</f>
        <v>0</v>
      </c>
      <c r="E126" s="103">
        <f t="shared" si="56"/>
        <v>3000</v>
      </c>
      <c r="F126" s="103">
        <f t="shared" si="56"/>
        <v>4000</v>
      </c>
      <c r="G126" s="103">
        <f t="shared" si="56"/>
        <v>4000</v>
      </c>
      <c r="H126" s="103">
        <f t="shared" si="56"/>
        <v>4000</v>
      </c>
      <c r="J126" s="162"/>
    </row>
    <row r="127" spans="1:8">
      <c r="A127" s="172" t="s">
        <v>291</v>
      </c>
      <c r="B127" s="26" t="s">
        <v>220</v>
      </c>
      <c r="C127" s="103">
        <f>C82+C87+C72+C97+C107+C117</f>
        <v>0</v>
      </c>
      <c r="D127" s="103">
        <f t="shared" ref="D127:H127" si="57">D82+D87+D72+D97+D107+D117</f>
        <v>3000</v>
      </c>
      <c r="E127" s="103">
        <f t="shared" si="57"/>
        <v>1000</v>
      </c>
      <c r="F127" s="103">
        <f t="shared" si="57"/>
        <v>0</v>
      </c>
      <c r="G127" s="103">
        <f t="shared" si="57"/>
        <v>0</v>
      </c>
      <c r="H127" s="103">
        <f t="shared" si="57"/>
        <v>0</v>
      </c>
    </row>
    <row r="128" spans="1:8">
      <c r="A128" s="172" t="s">
        <v>292</v>
      </c>
      <c r="B128" s="26" t="s">
        <v>222</v>
      </c>
      <c r="C128" s="103">
        <f>C83+C88+C73+C98+C108+C118</f>
        <v>0</v>
      </c>
      <c r="D128" s="103">
        <f t="shared" ref="D128:H128" si="58">D83+D88+D73+D98+D108+D118</f>
        <v>0</v>
      </c>
      <c r="E128" s="103">
        <f t="shared" si="58"/>
        <v>0</v>
      </c>
      <c r="F128" s="103">
        <f t="shared" si="58"/>
        <v>0</v>
      </c>
      <c r="G128" s="103">
        <f t="shared" si="58"/>
        <v>0</v>
      </c>
      <c r="H128" s="103">
        <f t="shared" si="58"/>
        <v>0</v>
      </c>
    </row>
    <row r="129" spans="1:10">
      <c r="A129" s="172" t="s">
        <v>293</v>
      </c>
      <c r="B129" s="26" t="s">
        <v>224</v>
      </c>
      <c r="C129" s="103">
        <f>C89+C74+C99+C109+C119</f>
        <v>0</v>
      </c>
      <c r="D129" s="103">
        <f t="shared" ref="D129:H129" si="59">D89+D74+D99+D109+D119</f>
        <v>2000</v>
      </c>
      <c r="E129" s="103">
        <f t="shared" si="59"/>
        <v>3000</v>
      </c>
      <c r="F129" s="103">
        <f t="shared" si="59"/>
        <v>3000</v>
      </c>
      <c r="G129" s="103">
        <f t="shared" si="59"/>
        <v>3000</v>
      </c>
      <c r="H129" s="103">
        <f t="shared" si="59"/>
        <v>3000</v>
      </c>
      <c r="J129" s="162"/>
    </row>
    <row r="130" spans="1:8">
      <c r="A130" s="172" t="s">
        <v>294</v>
      </c>
      <c r="B130" s="26" t="s">
        <v>226</v>
      </c>
      <c r="C130" s="103">
        <f>C90+C75+C100+C110+C120</f>
        <v>0</v>
      </c>
      <c r="D130" s="103">
        <f t="shared" ref="D130:H130" si="60">D90+D75+D100+D110+D120</f>
        <v>0</v>
      </c>
      <c r="E130" s="103">
        <f t="shared" si="60"/>
        <v>400</v>
      </c>
      <c r="F130" s="103">
        <f t="shared" si="60"/>
        <v>800</v>
      </c>
      <c r="G130" s="103">
        <f t="shared" si="60"/>
        <v>1200</v>
      </c>
      <c r="H130" s="103">
        <f t="shared" si="60"/>
        <v>1600</v>
      </c>
    </row>
    <row r="131" spans="1:8">
      <c r="A131" s="172" t="s">
        <v>295</v>
      </c>
      <c r="B131" s="26" t="s">
        <v>228</v>
      </c>
      <c r="C131" s="103">
        <f>C91+C76+C101+C111+C121</f>
        <v>0</v>
      </c>
      <c r="D131" s="103">
        <f t="shared" ref="D131:H131" si="61">D91+D76+D101+D111+D121</f>
        <v>400</v>
      </c>
      <c r="E131" s="103">
        <f t="shared" si="61"/>
        <v>400</v>
      </c>
      <c r="F131" s="103">
        <f t="shared" si="61"/>
        <v>400</v>
      </c>
      <c r="G131" s="103">
        <f t="shared" si="61"/>
        <v>400</v>
      </c>
      <c r="H131" s="103">
        <f t="shared" si="61"/>
        <v>400</v>
      </c>
    </row>
    <row r="132" spans="1:8">
      <c r="A132" s="172" t="s">
        <v>296</v>
      </c>
      <c r="B132" s="26" t="s">
        <v>230</v>
      </c>
      <c r="C132" s="103">
        <f>C92+C77+C102+C112+C122</f>
        <v>0</v>
      </c>
      <c r="D132" s="103">
        <f t="shared" ref="D132:H132" si="62">D92+D77+D102+D112+D122</f>
        <v>0</v>
      </c>
      <c r="E132" s="103">
        <f t="shared" si="62"/>
        <v>0</v>
      </c>
      <c r="F132" s="103">
        <f t="shared" si="62"/>
        <v>0</v>
      </c>
      <c r="G132" s="103">
        <f t="shared" si="62"/>
        <v>0</v>
      </c>
      <c r="H132" s="103">
        <f t="shared" si="62"/>
        <v>0</v>
      </c>
    </row>
    <row r="133" spans="1:8">
      <c r="A133" s="172" t="s">
        <v>297</v>
      </c>
      <c r="B133" s="26" t="s">
        <v>232</v>
      </c>
      <c r="C133" s="103">
        <f>C93+C78+C103+C113+C123</f>
        <v>0</v>
      </c>
      <c r="D133" s="103">
        <f t="shared" ref="D133:H133" si="63">D93+D78+D103+D113+D123</f>
        <v>400</v>
      </c>
      <c r="E133" s="103">
        <f t="shared" si="63"/>
        <v>800</v>
      </c>
      <c r="F133" s="103">
        <f t="shared" si="63"/>
        <v>1200</v>
      </c>
      <c r="G133" s="103">
        <f t="shared" si="63"/>
        <v>1600</v>
      </c>
      <c r="H133" s="103">
        <f t="shared" si="63"/>
        <v>2000</v>
      </c>
    </row>
    <row r="134" ht="15.15" spans="1:10">
      <c r="A134" s="173" t="s">
        <v>298</v>
      </c>
      <c r="B134" s="174" t="s">
        <v>234</v>
      </c>
      <c r="C134" s="175">
        <f>C84+C94+C79+C104+C114+C124</f>
        <v>0</v>
      </c>
      <c r="D134" s="175">
        <f t="shared" ref="D134:H134" si="64">D84+D94+D79+D104+D114+D124</f>
        <v>2600</v>
      </c>
      <c r="E134" s="175">
        <f t="shared" si="64"/>
        <v>3200</v>
      </c>
      <c r="F134" s="175">
        <f t="shared" si="64"/>
        <v>2800</v>
      </c>
      <c r="G134" s="175">
        <f t="shared" si="64"/>
        <v>2400</v>
      </c>
      <c r="H134" s="175">
        <f t="shared" si="64"/>
        <v>2000</v>
      </c>
      <c r="J134" s="162"/>
    </row>
    <row r="136" spans="1:1">
      <c r="A136" s="16" t="s">
        <v>299</v>
      </c>
    </row>
  </sheetData>
  <mergeCells count="22">
    <mergeCell ref="B1:H1"/>
    <mergeCell ref="D3:E3"/>
    <mergeCell ref="F3:H3"/>
    <mergeCell ref="B8:H8"/>
    <mergeCell ref="B13:H13"/>
    <mergeCell ref="B18:H18"/>
    <mergeCell ref="B23:H23"/>
    <mergeCell ref="B29:H29"/>
    <mergeCell ref="B33:H33"/>
    <mergeCell ref="B37:H37"/>
    <mergeCell ref="B41:H41"/>
    <mergeCell ref="B69:H69"/>
    <mergeCell ref="B70:H70"/>
    <mergeCell ref="B80:H80"/>
    <mergeCell ref="B85:H85"/>
    <mergeCell ref="B95:H95"/>
    <mergeCell ref="B105:H105"/>
    <mergeCell ref="B115:H115"/>
    <mergeCell ref="B125:H125"/>
    <mergeCell ref="A3:A5"/>
    <mergeCell ref="B3:B5"/>
    <mergeCell ref="C3:C5"/>
  </mergeCells>
  <printOptions horizontalCentered="1"/>
  <pageMargins left="0.393700787401575" right="0.393700787401575" top="1.18110236220472" bottom="0.78740157480315" header="0.31496062992126" footer="0.31496062992126"/>
  <pageSetup paperSize="9" scale="99" fitToHeight="0" orientation="landscape" blackAndWhite="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5"/>
  <sheetViews>
    <sheetView topLeftCell="A61" workbookViewId="0">
      <selection activeCell="G25" sqref="G25:H25"/>
    </sheetView>
  </sheetViews>
  <sheetFormatPr defaultColWidth="9" defaultRowHeight="14.4"/>
  <cols>
    <col min="1" max="1" width="8.28703703703704" customWidth="1"/>
    <col min="2" max="2" width="26.287037037037" customWidth="1"/>
    <col min="3" max="3" width="13.712962962963" customWidth="1"/>
    <col min="4" max="4" width="12.712962962963" customWidth="1"/>
    <col min="5" max="5" width="11.1388888888889" customWidth="1"/>
    <col min="6" max="6" width="10.1388888888889" customWidth="1"/>
    <col min="7" max="7" width="10.287037037037" customWidth="1"/>
    <col min="8" max="8" width="10.5740740740741" customWidth="1"/>
    <col min="9" max="9" width="11.712962962963" customWidth="1"/>
    <col min="10" max="10" width="11" customWidth="1"/>
  </cols>
  <sheetData>
    <row r="1" ht="14.45" customHeight="1" spans="1:10">
      <c r="A1" s="17" t="s">
        <v>300</v>
      </c>
      <c r="B1" s="17" t="s">
        <v>301</v>
      </c>
      <c r="C1" s="17"/>
      <c r="D1" s="17"/>
      <c r="E1" s="17"/>
      <c r="F1" s="17"/>
      <c r="G1" s="17"/>
      <c r="H1" s="17"/>
      <c r="I1" s="17"/>
      <c r="J1" s="17"/>
    </row>
    <row r="2" ht="14.45" customHeight="1" spans="1:10">
      <c r="A2" s="17" t="s">
        <v>302</v>
      </c>
      <c r="B2" s="17" t="s">
        <v>303</v>
      </c>
      <c r="C2" s="17"/>
      <c r="D2" s="17"/>
      <c r="E2" s="17"/>
      <c r="F2" s="17"/>
      <c r="G2" s="17"/>
      <c r="H2" s="17"/>
      <c r="I2" s="17"/>
      <c r="J2" s="17"/>
    </row>
    <row r="3" s="15" customFormat="1" ht="87.6" customHeight="1" spans="1:10">
      <c r="A3" s="19" t="s">
        <v>304</v>
      </c>
      <c r="B3" s="19" t="s">
        <v>305</v>
      </c>
      <c r="C3" s="19"/>
      <c r="D3" s="19" t="s">
        <v>306</v>
      </c>
      <c r="E3" s="19"/>
      <c r="F3" s="19" t="s">
        <v>307</v>
      </c>
      <c r="G3" s="89" t="s">
        <v>308</v>
      </c>
      <c r="H3" s="90" t="s">
        <v>309</v>
      </c>
      <c r="I3" s="89" t="s">
        <v>310</v>
      </c>
      <c r="J3" s="19" t="s">
        <v>311</v>
      </c>
    </row>
    <row r="4" s="86" customFormat="1" spans="1:10">
      <c r="A4" s="26" t="s">
        <v>312</v>
      </c>
      <c r="B4" s="91"/>
      <c r="C4" s="91"/>
      <c r="D4" s="92"/>
      <c r="E4" s="92"/>
      <c r="F4" s="92"/>
      <c r="G4" s="93"/>
      <c r="H4" s="94"/>
      <c r="I4" s="93"/>
      <c r="J4" s="129"/>
    </row>
    <row r="5" s="86" customFormat="1" spans="1:10">
      <c r="A5" s="26" t="s">
        <v>313</v>
      </c>
      <c r="B5" s="91"/>
      <c r="C5" s="91"/>
      <c r="D5" s="92"/>
      <c r="E5" s="92"/>
      <c r="F5" s="92"/>
      <c r="G5" s="93"/>
      <c r="H5" s="94"/>
      <c r="I5" s="93"/>
      <c r="J5" s="129"/>
    </row>
    <row r="6" s="86" customFormat="1" spans="1:10">
      <c r="A6" s="26" t="s">
        <v>314</v>
      </c>
      <c r="B6" s="91"/>
      <c r="C6" s="91"/>
      <c r="D6" s="92"/>
      <c r="E6" s="92"/>
      <c r="F6" s="92"/>
      <c r="G6" s="93"/>
      <c r="H6" s="94"/>
      <c r="I6" s="93"/>
      <c r="J6" s="129"/>
    </row>
    <row r="7" s="86" customFormat="1" spans="1:10">
      <c r="A7" s="26" t="s">
        <v>315</v>
      </c>
      <c r="B7" s="91"/>
      <c r="C7" s="91"/>
      <c r="D7" s="92"/>
      <c r="E7" s="92"/>
      <c r="F7" s="92"/>
      <c r="G7" s="93"/>
      <c r="H7" s="94"/>
      <c r="I7" s="93"/>
      <c r="J7" s="129"/>
    </row>
    <row r="8" s="86" customFormat="1" spans="1:10">
      <c r="A8" s="26" t="s">
        <v>316</v>
      </c>
      <c r="B8" s="91"/>
      <c r="C8" s="91"/>
      <c r="D8" s="92"/>
      <c r="E8" s="92"/>
      <c r="F8" s="92"/>
      <c r="G8" s="93"/>
      <c r="H8" s="94"/>
      <c r="I8" s="93"/>
      <c r="J8" s="129"/>
    </row>
    <row r="9" spans="1:10">
      <c r="A9" s="95"/>
      <c r="B9" s="96" t="s">
        <v>317</v>
      </c>
      <c r="C9" s="97"/>
      <c r="D9" s="97"/>
      <c r="E9" s="97"/>
      <c r="F9" s="98"/>
      <c r="G9" s="99">
        <f>SUM(G4:G8)</f>
        <v>0</v>
      </c>
      <c r="H9" s="99"/>
      <c r="I9" s="99">
        <f>SUM(I4:I8)</f>
        <v>0</v>
      </c>
      <c r="J9" s="130"/>
    </row>
    <row r="10" spans="1:10">
      <c r="A10" s="17" t="s">
        <v>318</v>
      </c>
      <c r="B10" s="17" t="s">
        <v>319</v>
      </c>
      <c r="C10" s="17"/>
      <c r="D10" s="17"/>
      <c r="E10" s="17"/>
      <c r="F10" s="17"/>
      <c r="G10" s="17"/>
      <c r="H10" s="17"/>
      <c r="I10" s="17"/>
      <c r="J10" s="17"/>
    </row>
    <row r="11" s="87" customFormat="1" spans="1:10">
      <c r="A11" s="18" t="s">
        <v>113</v>
      </c>
      <c r="B11" s="18" t="s">
        <v>114</v>
      </c>
      <c r="C11" s="18" t="s">
        <v>115</v>
      </c>
      <c r="D11" s="18" t="s">
        <v>116</v>
      </c>
      <c r="E11" s="18" t="s">
        <v>117</v>
      </c>
      <c r="F11" s="18" t="s">
        <v>118</v>
      </c>
      <c r="G11" s="100" t="s">
        <v>119</v>
      </c>
      <c r="H11" s="101"/>
      <c r="I11" s="100" t="s">
        <v>120</v>
      </c>
      <c r="J11" s="101"/>
    </row>
    <row r="12" s="15" customFormat="1" ht="30.75" customHeight="1" spans="1:10">
      <c r="A12" s="19" t="s">
        <v>121</v>
      </c>
      <c r="B12" s="19" t="s">
        <v>122</v>
      </c>
      <c r="C12" s="21" t="str">
        <f>'4'!C3</f>
        <v>Užpildykite 1.1.2 punktą</v>
      </c>
      <c r="D12" s="19" t="s">
        <v>123</v>
      </c>
      <c r="E12" s="19"/>
      <c r="F12" s="19" t="s">
        <v>124</v>
      </c>
      <c r="G12" s="19"/>
      <c r="H12" s="19"/>
      <c r="I12" s="19"/>
      <c r="J12" s="19"/>
    </row>
    <row r="13" s="15" customFormat="1" spans="1:10">
      <c r="A13" s="19"/>
      <c r="B13" s="19"/>
      <c r="C13" s="23"/>
      <c r="D13" s="19" t="s">
        <v>125</v>
      </c>
      <c r="E13" s="19" t="s">
        <v>126</v>
      </c>
      <c r="F13" s="19" t="s">
        <v>127</v>
      </c>
      <c r="G13" s="90" t="s">
        <v>126</v>
      </c>
      <c r="H13" s="102"/>
      <c r="I13" s="90" t="s">
        <v>128</v>
      </c>
      <c r="J13" s="102"/>
    </row>
    <row r="14" s="15" customFormat="1" ht="28.15" customHeight="1" spans="1:10">
      <c r="A14" s="19"/>
      <c r="B14" s="19"/>
      <c r="C14" s="25"/>
      <c r="D14" s="19" t="b">
        <f>'4'!D5</f>
        <v>0</v>
      </c>
      <c r="E14" s="19" t="b">
        <f>'4'!E5</f>
        <v>0</v>
      </c>
      <c r="F14" s="19">
        <f>'4'!F5</f>
        <v>1</v>
      </c>
      <c r="G14" s="90">
        <f>'4'!G5</f>
        <v>2</v>
      </c>
      <c r="H14" s="102"/>
      <c r="I14" s="90">
        <f>'4'!J5</f>
        <v>0</v>
      </c>
      <c r="J14" s="102"/>
    </row>
    <row r="15" ht="28.8" spans="1:10">
      <c r="A15" s="26" t="s">
        <v>320</v>
      </c>
      <c r="B15" s="26" t="s">
        <v>321</v>
      </c>
      <c r="C15" s="103">
        <f>SUM(C16:C17)</f>
        <v>0</v>
      </c>
      <c r="D15" s="103">
        <f>C22</f>
        <v>0</v>
      </c>
      <c r="E15" s="103">
        <f>IF(E14&gt;0,D22,0)</f>
        <v>4000</v>
      </c>
      <c r="F15" s="103">
        <f>IF(E14&gt;0,E22,IF(E14&gt;0,E22,D22))</f>
        <v>4000</v>
      </c>
      <c r="G15" s="104">
        <f t="shared" ref="G15" si="0">F22</f>
        <v>3300</v>
      </c>
      <c r="H15" s="105"/>
      <c r="I15" s="104">
        <f>G22</f>
        <v>3300</v>
      </c>
      <c r="J15" s="105"/>
    </row>
    <row r="16" spans="1:10">
      <c r="A16" s="26" t="s">
        <v>322</v>
      </c>
      <c r="B16" s="106" t="s">
        <v>323</v>
      </c>
      <c r="C16" s="107"/>
      <c r="D16" s="103">
        <f>+C16+C18-C20</f>
        <v>0</v>
      </c>
      <c r="E16" s="103">
        <f t="shared" ref="E16:G16" si="1">+D16+D18-D20</f>
        <v>2000</v>
      </c>
      <c r="F16" s="103">
        <f>+E16+F18-F20</f>
        <v>1800</v>
      </c>
      <c r="G16" s="104">
        <f t="shared" si="1"/>
        <v>1600</v>
      </c>
      <c r="H16" s="105"/>
      <c r="I16" s="104">
        <f>+G16+I18-I20</f>
        <v>1600</v>
      </c>
      <c r="J16" s="105"/>
    </row>
    <row r="17" spans="1:10">
      <c r="A17" s="26" t="s">
        <v>324</v>
      </c>
      <c r="B17" s="106" t="s">
        <v>325</v>
      </c>
      <c r="C17" s="107"/>
      <c r="D17" s="103">
        <f>+C17+C19-C21</f>
        <v>0</v>
      </c>
      <c r="E17" s="103">
        <f t="shared" ref="E17:G17" si="2">+D17+D19-D21</f>
        <v>2000</v>
      </c>
      <c r="F17" s="103">
        <f>+E17+F19-F21</f>
        <v>1500</v>
      </c>
      <c r="G17" s="104">
        <f t="shared" si="2"/>
        <v>1000</v>
      </c>
      <c r="H17" s="105"/>
      <c r="I17" s="104">
        <f>+G17+I19-I21</f>
        <v>1000</v>
      </c>
      <c r="J17" s="105"/>
    </row>
    <row r="18" ht="28.8" spans="1:10">
      <c r="A18" s="26" t="s">
        <v>326</v>
      </c>
      <c r="B18" s="26" t="s">
        <v>327</v>
      </c>
      <c r="C18" s="107"/>
      <c r="D18" s="93">
        <v>2000</v>
      </c>
      <c r="E18" s="93"/>
      <c r="F18" s="93"/>
      <c r="G18" s="108"/>
      <c r="H18" s="109"/>
      <c r="I18" s="108"/>
      <c r="J18" s="109"/>
    </row>
    <row r="19" ht="28.8" spans="1:10">
      <c r="A19" s="26" t="s">
        <v>328</v>
      </c>
      <c r="B19" s="26" t="s">
        <v>329</v>
      </c>
      <c r="C19" s="107"/>
      <c r="D19" s="93">
        <v>2000</v>
      </c>
      <c r="E19" s="93"/>
      <c r="F19" s="93"/>
      <c r="G19" s="108"/>
      <c r="H19" s="109"/>
      <c r="I19" s="108"/>
      <c r="J19" s="109"/>
    </row>
    <row r="20" ht="28.8" spans="1:10">
      <c r="A20" s="26" t="s">
        <v>330</v>
      </c>
      <c r="B20" s="26" t="s">
        <v>331</v>
      </c>
      <c r="C20" s="107"/>
      <c r="D20" s="93"/>
      <c r="E20" s="93"/>
      <c r="F20" s="93">
        <v>200</v>
      </c>
      <c r="G20" s="108"/>
      <c r="H20" s="109"/>
      <c r="I20" s="108"/>
      <c r="J20" s="109"/>
    </row>
    <row r="21" ht="28.8" spans="1:10">
      <c r="A21" s="26" t="s">
        <v>332</v>
      </c>
      <c r="B21" s="26" t="s">
        <v>333</v>
      </c>
      <c r="C21" s="107"/>
      <c r="D21" s="93"/>
      <c r="E21" s="93"/>
      <c r="F21" s="93">
        <v>500</v>
      </c>
      <c r="G21" s="108"/>
      <c r="H21" s="109"/>
      <c r="I21" s="108"/>
      <c r="J21" s="109"/>
    </row>
    <row r="22" ht="28.8" spans="1:10">
      <c r="A22" s="26" t="s">
        <v>334</v>
      </c>
      <c r="B22" s="26" t="s">
        <v>335</v>
      </c>
      <c r="C22" s="103">
        <f>SUM(C15,C18,C19)-C20-C21</f>
        <v>0</v>
      </c>
      <c r="D22" s="103">
        <f t="shared" ref="D22:G22" si="3">SUM(D15,D18,D19)-D20-D21</f>
        <v>4000</v>
      </c>
      <c r="E22" s="103">
        <f t="shared" si="3"/>
        <v>4000</v>
      </c>
      <c r="F22" s="103">
        <f t="shared" si="3"/>
        <v>3300</v>
      </c>
      <c r="G22" s="104">
        <f t="shared" si="3"/>
        <v>3300</v>
      </c>
      <c r="H22" s="105"/>
      <c r="I22" s="104">
        <f>SUM(I15,J18,J19)-J20-J21</f>
        <v>3300</v>
      </c>
      <c r="J22" s="105"/>
    </row>
    <row r="23" spans="1:10">
      <c r="A23" s="26" t="s">
        <v>336</v>
      </c>
      <c r="B23" s="26" t="s">
        <v>337</v>
      </c>
      <c r="C23" s="93"/>
      <c r="D23" s="93">
        <v>200</v>
      </c>
      <c r="E23" s="93">
        <v>200</v>
      </c>
      <c r="F23" s="93">
        <v>200</v>
      </c>
      <c r="G23" s="108">
        <v>200</v>
      </c>
      <c r="H23" s="109"/>
      <c r="I23" s="108">
        <v>200</v>
      </c>
      <c r="J23" s="109"/>
    </row>
    <row r="24" spans="1:10">
      <c r="A24" s="17" t="s">
        <v>338</v>
      </c>
      <c r="B24" s="17" t="s">
        <v>339</v>
      </c>
      <c r="C24" s="17"/>
      <c r="D24" s="17"/>
      <c r="E24" s="17"/>
      <c r="F24" s="17"/>
      <c r="G24" s="17"/>
      <c r="H24" s="17"/>
      <c r="I24" s="17"/>
      <c r="J24" s="17"/>
    </row>
    <row r="25" s="87" customFormat="1" spans="1:10">
      <c r="A25" s="18" t="s">
        <v>113</v>
      </c>
      <c r="B25" s="18" t="s">
        <v>114</v>
      </c>
      <c r="C25" s="18" t="s">
        <v>115</v>
      </c>
      <c r="D25" s="18" t="s">
        <v>116</v>
      </c>
      <c r="E25" s="18" t="s">
        <v>117</v>
      </c>
      <c r="F25" s="18" t="s">
        <v>118</v>
      </c>
      <c r="G25" s="100" t="s">
        <v>119</v>
      </c>
      <c r="H25" s="101"/>
      <c r="I25" s="100" t="s">
        <v>120</v>
      </c>
      <c r="J25" s="101"/>
    </row>
    <row r="26" s="15" customFormat="1" ht="45.6" customHeight="1" spans="1:10">
      <c r="A26" s="19" t="s">
        <v>121</v>
      </c>
      <c r="B26" s="19" t="s">
        <v>122</v>
      </c>
      <c r="C26" s="21" t="str">
        <f>'4'!C3</f>
        <v>Užpildykite 1.1.2 punktą</v>
      </c>
      <c r="D26" s="19" t="s">
        <v>123</v>
      </c>
      <c r="E26" s="19"/>
      <c r="F26" s="19" t="s">
        <v>124</v>
      </c>
      <c r="G26" s="19"/>
      <c r="H26" s="19"/>
      <c r="I26" s="19"/>
      <c r="J26" s="19"/>
    </row>
    <row r="27" s="15" customFormat="1" spans="1:10">
      <c r="A27" s="19"/>
      <c r="B27" s="19"/>
      <c r="C27" s="23"/>
      <c r="D27" s="19" t="s">
        <v>125</v>
      </c>
      <c r="E27" s="19" t="s">
        <v>126</v>
      </c>
      <c r="F27" s="19" t="s">
        <v>127</v>
      </c>
      <c r="G27" s="90" t="s">
        <v>126</v>
      </c>
      <c r="H27" s="102"/>
      <c r="I27" s="90" t="s">
        <v>340</v>
      </c>
      <c r="J27" s="102"/>
    </row>
    <row r="28" s="15" customFormat="1" ht="28.15" customHeight="1" spans="1:10">
      <c r="A28" s="19"/>
      <c r="B28" s="19"/>
      <c r="C28" s="25"/>
      <c r="D28" s="19" t="b">
        <f>'4'!D5</f>
        <v>0</v>
      </c>
      <c r="E28" s="19" t="b">
        <f>'4'!E5</f>
        <v>0</v>
      </c>
      <c r="F28" s="19">
        <f>'4'!F5</f>
        <v>1</v>
      </c>
      <c r="G28" s="90">
        <f>'4'!G5</f>
        <v>2</v>
      </c>
      <c r="H28" s="102"/>
      <c r="I28" s="90">
        <f>'4'!H5</f>
        <v>3</v>
      </c>
      <c r="J28" s="102"/>
    </row>
    <row r="29" ht="43.2" spans="1:10">
      <c r="A29" s="26" t="s">
        <v>341</v>
      </c>
      <c r="B29" s="26" t="s">
        <v>342</v>
      </c>
      <c r="C29" s="93"/>
      <c r="D29" s="103">
        <f>C32</f>
        <v>0</v>
      </c>
      <c r="E29" s="103">
        <f>IF(E14&gt;0,D32,0)</f>
        <v>0</v>
      </c>
      <c r="F29" s="103">
        <f>IF(E14&gt;0,E32,IF(E14&gt;0,E32,D32))</f>
        <v>0</v>
      </c>
      <c r="G29" s="104">
        <f t="shared" ref="G29" si="4">F32</f>
        <v>0</v>
      </c>
      <c r="H29" s="105"/>
      <c r="I29" s="104">
        <f>G32</f>
        <v>0</v>
      </c>
      <c r="J29" s="105"/>
    </row>
    <row r="30" ht="28.8" spans="1:10">
      <c r="A30" s="26" t="s">
        <v>343</v>
      </c>
      <c r="B30" s="26" t="s">
        <v>344</v>
      </c>
      <c r="C30" s="93"/>
      <c r="D30" s="93"/>
      <c r="E30" s="93"/>
      <c r="F30" s="93"/>
      <c r="G30" s="108"/>
      <c r="H30" s="109"/>
      <c r="I30" s="108"/>
      <c r="J30" s="109"/>
    </row>
    <row r="31" ht="28.8" spans="1:10">
      <c r="A31" s="26" t="s">
        <v>345</v>
      </c>
      <c r="B31" s="26" t="s">
        <v>346</v>
      </c>
      <c r="C31" s="93"/>
      <c r="D31" s="93"/>
      <c r="E31" s="93"/>
      <c r="F31" s="93"/>
      <c r="G31" s="108"/>
      <c r="H31" s="109"/>
      <c r="I31" s="108"/>
      <c r="J31" s="109"/>
    </row>
    <row r="32" ht="43.2" spans="1:10">
      <c r="A32" s="26" t="s">
        <v>347</v>
      </c>
      <c r="B32" s="26" t="s">
        <v>348</v>
      </c>
      <c r="C32" s="103">
        <f>SUM(C29:C30)-C31</f>
        <v>0</v>
      </c>
      <c r="D32" s="103">
        <f t="shared" ref="D32:I32" si="5">SUM(D29:D30)-D31</f>
        <v>0</v>
      </c>
      <c r="E32" s="103">
        <f t="shared" si="5"/>
        <v>0</v>
      </c>
      <c r="F32" s="103">
        <f t="shared" si="5"/>
        <v>0</v>
      </c>
      <c r="G32" s="104">
        <f t="shared" si="5"/>
        <v>0</v>
      </c>
      <c r="H32" s="105"/>
      <c r="I32" s="104">
        <f t="shared" si="5"/>
        <v>0</v>
      </c>
      <c r="J32" s="105"/>
    </row>
    <row r="33" ht="28.8" spans="1:10">
      <c r="A33" s="26" t="s">
        <v>349</v>
      </c>
      <c r="B33" s="26" t="s">
        <v>350</v>
      </c>
      <c r="C33" s="93"/>
      <c r="D33" s="93"/>
      <c r="E33" s="93"/>
      <c r="F33" s="93"/>
      <c r="G33" s="108"/>
      <c r="H33" s="109"/>
      <c r="I33" s="108"/>
      <c r="J33" s="109"/>
    </row>
    <row r="34" ht="14.45" customHeight="1" spans="1:10">
      <c r="A34" s="17" t="s">
        <v>351</v>
      </c>
      <c r="B34" s="17" t="s">
        <v>352</v>
      </c>
      <c r="C34" s="17"/>
      <c r="D34" s="17"/>
      <c r="E34" s="17"/>
      <c r="F34" s="17"/>
      <c r="G34" s="17"/>
      <c r="H34" s="17"/>
      <c r="I34" s="17"/>
      <c r="J34" s="17"/>
    </row>
    <row r="35" s="15" customFormat="1" ht="57.6" customHeight="1" spans="1:10">
      <c r="A35" s="110" t="s">
        <v>353</v>
      </c>
      <c r="B35" s="90" t="s">
        <v>354</v>
      </c>
      <c r="C35" s="111"/>
      <c r="D35" s="111"/>
      <c r="E35" s="111"/>
      <c r="F35" s="102"/>
      <c r="G35" s="19" t="s">
        <v>355</v>
      </c>
      <c r="H35" s="19" t="s">
        <v>356</v>
      </c>
      <c r="I35" s="19" t="s">
        <v>357</v>
      </c>
      <c r="J35" s="19" t="s">
        <v>358</v>
      </c>
    </row>
    <row r="36" s="88" customFormat="1" spans="1:10">
      <c r="A36" s="112" t="s">
        <v>359</v>
      </c>
      <c r="B36" s="100" t="s">
        <v>360</v>
      </c>
      <c r="C36" s="113"/>
      <c r="D36" s="113"/>
      <c r="E36" s="113"/>
      <c r="F36" s="113"/>
      <c r="G36" s="113"/>
      <c r="H36" s="113"/>
      <c r="I36" s="113"/>
      <c r="J36" s="101"/>
    </row>
    <row r="37" s="86" customFormat="1" ht="13.9" customHeight="1" spans="1:10">
      <c r="A37" s="114" t="s">
        <v>361</v>
      </c>
      <c r="B37" s="115"/>
      <c r="C37" s="116"/>
      <c r="D37" s="116"/>
      <c r="E37" s="116"/>
      <c r="F37" s="117"/>
      <c r="G37" s="118"/>
      <c r="H37" s="94"/>
      <c r="I37" s="93"/>
      <c r="J37" s="94"/>
    </row>
    <row r="38" s="86" customFormat="1" ht="13.9" customHeight="1" spans="1:10">
      <c r="A38" s="114" t="s">
        <v>362</v>
      </c>
      <c r="B38" s="115"/>
      <c r="C38" s="116"/>
      <c r="D38" s="116"/>
      <c r="E38" s="116"/>
      <c r="F38" s="117"/>
      <c r="G38" s="118"/>
      <c r="H38" s="94"/>
      <c r="I38" s="93"/>
      <c r="J38" s="94"/>
    </row>
    <row r="39" s="86" customFormat="1" ht="13.9" customHeight="1" spans="1:10">
      <c r="A39" s="114" t="s">
        <v>363</v>
      </c>
      <c r="B39" s="115"/>
      <c r="C39" s="116"/>
      <c r="D39" s="116"/>
      <c r="E39" s="116"/>
      <c r="F39" s="117"/>
      <c r="G39" s="118"/>
      <c r="H39" s="94"/>
      <c r="I39" s="93"/>
      <c r="J39" s="94"/>
    </row>
    <row r="40" s="86" customFormat="1" spans="1:10">
      <c r="A40" s="114" t="s">
        <v>364</v>
      </c>
      <c r="B40" s="115"/>
      <c r="C40" s="116"/>
      <c r="D40" s="116"/>
      <c r="E40" s="116"/>
      <c r="F40" s="117"/>
      <c r="G40" s="118"/>
      <c r="H40" s="94"/>
      <c r="I40" s="93"/>
      <c r="J40" s="94"/>
    </row>
    <row r="41" s="86" customFormat="1" spans="1:10">
      <c r="A41" s="114" t="s">
        <v>365</v>
      </c>
      <c r="B41" s="115"/>
      <c r="C41" s="116"/>
      <c r="D41" s="116"/>
      <c r="E41" s="116"/>
      <c r="F41" s="117"/>
      <c r="G41" s="118"/>
      <c r="H41" s="94"/>
      <c r="I41" s="93"/>
      <c r="J41" s="94"/>
    </row>
    <row r="42" s="86" customFormat="1" spans="1:10">
      <c r="A42" s="114" t="s">
        <v>366</v>
      </c>
      <c r="B42" s="119" t="s">
        <v>367</v>
      </c>
      <c r="C42" s="120"/>
      <c r="D42" s="120"/>
      <c r="E42" s="120"/>
      <c r="F42" s="121"/>
      <c r="G42" s="122" t="s">
        <v>368</v>
      </c>
      <c r="H42" s="103">
        <f>SUM(H37:H41)</f>
        <v>0</v>
      </c>
      <c r="I42" s="103">
        <f>SUM(I37:I41)</f>
        <v>0</v>
      </c>
      <c r="J42" s="122" t="s">
        <v>368</v>
      </c>
    </row>
    <row r="43" s="86" customFormat="1" spans="1:10">
      <c r="A43" s="114" t="s">
        <v>369</v>
      </c>
      <c r="B43" s="119" t="s">
        <v>370</v>
      </c>
      <c r="C43" s="120"/>
      <c r="D43" s="120"/>
      <c r="E43" s="120"/>
      <c r="F43" s="121"/>
      <c r="G43" s="118"/>
      <c r="H43" s="122" t="s">
        <v>368</v>
      </c>
      <c r="I43" s="122" t="s">
        <v>368</v>
      </c>
      <c r="J43" s="103">
        <f>SUM(J37:J41)</f>
        <v>0</v>
      </c>
    </row>
    <row r="44" s="86" customFormat="1" spans="1:10">
      <c r="A44" s="114" t="s">
        <v>371</v>
      </c>
      <c r="B44" s="26" t="s">
        <v>372</v>
      </c>
      <c r="C44" s="26"/>
      <c r="D44" s="26"/>
      <c r="E44" s="26"/>
      <c r="F44" s="26"/>
      <c r="G44" s="103">
        <f>G45+G46</f>
        <v>0</v>
      </c>
      <c r="H44" s="123"/>
      <c r="I44" s="123"/>
      <c r="J44" s="123"/>
    </row>
    <row r="45" s="86" customFormat="1" spans="1:10">
      <c r="A45" s="114" t="s">
        <v>373</v>
      </c>
      <c r="B45" s="124" t="s">
        <v>374</v>
      </c>
      <c r="C45" s="125"/>
      <c r="D45" s="125"/>
      <c r="E45" s="125"/>
      <c r="F45" s="126"/>
      <c r="G45" s="127"/>
      <c r="H45" s="128"/>
      <c r="I45" s="128"/>
      <c r="J45" s="131"/>
    </row>
    <row r="46" s="86" customFormat="1" ht="14.45" customHeight="1" spans="1:10">
      <c r="A46" s="114" t="s">
        <v>375</v>
      </c>
      <c r="B46" s="124" t="s">
        <v>376</v>
      </c>
      <c r="C46" s="125"/>
      <c r="D46" s="125"/>
      <c r="E46" s="125"/>
      <c r="F46" s="126"/>
      <c r="G46" s="127"/>
      <c r="H46" s="128"/>
      <c r="I46" s="128"/>
      <c r="J46" s="131"/>
    </row>
    <row r="47" s="88" customFormat="1" spans="1:10">
      <c r="A47" s="112" t="s">
        <v>377</v>
      </c>
      <c r="B47" s="100" t="s">
        <v>378</v>
      </c>
      <c r="C47" s="113"/>
      <c r="D47" s="113"/>
      <c r="E47" s="113"/>
      <c r="F47" s="113"/>
      <c r="G47" s="113"/>
      <c r="H47" s="113"/>
      <c r="I47" s="113"/>
      <c r="J47" s="101"/>
    </row>
    <row r="48" s="86" customFormat="1" ht="13.9" customHeight="1" spans="1:10">
      <c r="A48" s="114" t="s">
        <v>379</v>
      </c>
      <c r="B48" s="115"/>
      <c r="C48" s="116"/>
      <c r="D48" s="116"/>
      <c r="E48" s="116"/>
      <c r="F48" s="117"/>
      <c r="G48" s="118"/>
      <c r="H48" s="94"/>
      <c r="I48" s="93"/>
      <c r="J48" s="94"/>
    </row>
    <row r="49" s="86" customFormat="1" ht="13.9" customHeight="1" spans="1:10">
      <c r="A49" s="114" t="s">
        <v>380</v>
      </c>
      <c r="B49" s="115"/>
      <c r="C49" s="116"/>
      <c r="D49" s="116"/>
      <c r="E49" s="116"/>
      <c r="F49" s="117"/>
      <c r="G49" s="118"/>
      <c r="H49" s="94"/>
      <c r="I49" s="93"/>
      <c r="J49" s="94"/>
    </row>
    <row r="50" s="86" customFormat="1" ht="13.9" customHeight="1" spans="1:10">
      <c r="A50" s="114" t="s">
        <v>381</v>
      </c>
      <c r="B50" s="115"/>
      <c r="C50" s="116"/>
      <c r="D50" s="116"/>
      <c r="E50" s="116"/>
      <c r="F50" s="117"/>
      <c r="G50" s="118"/>
      <c r="H50" s="94"/>
      <c r="I50" s="93"/>
      <c r="J50" s="94"/>
    </row>
    <row r="51" s="86" customFormat="1" spans="1:10">
      <c r="A51" s="114" t="s">
        <v>382</v>
      </c>
      <c r="B51" s="115"/>
      <c r="C51" s="116"/>
      <c r="D51" s="116"/>
      <c r="E51" s="116"/>
      <c r="F51" s="117"/>
      <c r="G51" s="118"/>
      <c r="H51" s="94"/>
      <c r="I51" s="93"/>
      <c r="J51" s="94"/>
    </row>
    <row r="52" s="86" customFormat="1" spans="1:10">
      <c r="A52" s="114" t="s">
        <v>383</v>
      </c>
      <c r="B52" s="115"/>
      <c r="C52" s="116"/>
      <c r="D52" s="116"/>
      <c r="E52" s="116"/>
      <c r="F52" s="117"/>
      <c r="G52" s="118"/>
      <c r="H52" s="94"/>
      <c r="I52" s="93"/>
      <c r="J52" s="94"/>
    </row>
    <row r="53" s="86" customFormat="1" spans="1:10">
      <c r="A53" s="114" t="s">
        <v>384</v>
      </c>
      <c r="B53" s="119" t="s">
        <v>367</v>
      </c>
      <c r="C53" s="120"/>
      <c r="D53" s="120"/>
      <c r="E53" s="120"/>
      <c r="F53" s="121"/>
      <c r="G53" s="122" t="s">
        <v>368</v>
      </c>
      <c r="H53" s="103">
        <f>SUM(H48:H52)</f>
        <v>0</v>
      </c>
      <c r="I53" s="103">
        <f>SUM(I48:I52)</f>
        <v>0</v>
      </c>
      <c r="J53" s="122" t="s">
        <v>368</v>
      </c>
    </row>
    <row r="54" s="86" customFormat="1" spans="1:10">
      <c r="A54" s="114" t="s">
        <v>385</v>
      </c>
      <c r="B54" s="119" t="s">
        <v>370</v>
      </c>
      <c r="C54" s="120"/>
      <c r="D54" s="120"/>
      <c r="E54" s="120"/>
      <c r="F54" s="121"/>
      <c r="G54" s="118"/>
      <c r="H54" s="122" t="s">
        <v>368</v>
      </c>
      <c r="I54" s="122" t="s">
        <v>368</v>
      </c>
      <c r="J54" s="103">
        <f>SUM(J48:J52)</f>
        <v>0</v>
      </c>
    </row>
    <row r="55" s="86" customFormat="1" spans="1:10">
      <c r="A55" s="114" t="s">
        <v>386</v>
      </c>
      <c r="B55" s="124" t="s">
        <v>372</v>
      </c>
      <c r="C55" s="125"/>
      <c r="D55" s="125"/>
      <c r="E55" s="125"/>
      <c r="F55" s="125"/>
      <c r="G55" s="103">
        <f>G56+G57+G58+G59</f>
        <v>0</v>
      </c>
      <c r="H55" s="123"/>
      <c r="I55" s="123"/>
      <c r="J55" s="123"/>
    </row>
    <row r="56" s="86" customFormat="1" spans="1:10">
      <c r="A56" s="114" t="s">
        <v>387</v>
      </c>
      <c r="B56" s="119" t="s">
        <v>388</v>
      </c>
      <c r="C56" s="120"/>
      <c r="D56" s="120"/>
      <c r="E56" s="120"/>
      <c r="F56" s="121"/>
      <c r="G56" s="127"/>
      <c r="H56" s="128"/>
      <c r="I56" s="128"/>
      <c r="J56" s="131"/>
    </row>
    <row r="57" s="86" customFormat="1" spans="1:10">
      <c r="A57" s="114" t="s">
        <v>389</v>
      </c>
      <c r="B57" s="119" t="s">
        <v>390</v>
      </c>
      <c r="C57" s="120"/>
      <c r="D57" s="120"/>
      <c r="E57" s="120"/>
      <c r="F57" s="121"/>
      <c r="G57" s="127"/>
      <c r="H57" s="128"/>
      <c r="I57" s="128"/>
      <c r="J57" s="131"/>
    </row>
    <row r="58" s="86" customFormat="1" spans="1:10">
      <c r="A58" s="114" t="s">
        <v>391</v>
      </c>
      <c r="B58" s="119" t="s">
        <v>374</v>
      </c>
      <c r="C58" s="120"/>
      <c r="D58" s="120"/>
      <c r="E58" s="120"/>
      <c r="F58" s="121"/>
      <c r="G58" s="127"/>
      <c r="H58" s="128"/>
      <c r="I58" s="128"/>
      <c r="J58" s="131"/>
    </row>
    <row r="59" s="86" customFormat="1" spans="1:10">
      <c r="A59" s="114" t="s">
        <v>392</v>
      </c>
      <c r="B59" s="119" t="s">
        <v>376</v>
      </c>
      <c r="C59" s="120"/>
      <c r="D59" s="120"/>
      <c r="E59" s="120"/>
      <c r="F59" s="121"/>
      <c r="G59" s="127"/>
      <c r="H59" s="128"/>
      <c r="I59" s="128"/>
      <c r="J59" s="131"/>
    </row>
    <row r="60" s="88" customFormat="1" spans="1:10">
      <c r="A60" s="112" t="s">
        <v>393</v>
      </c>
      <c r="B60" s="100" t="s">
        <v>394</v>
      </c>
      <c r="C60" s="113"/>
      <c r="D60" s="113"/>
      <c r="E60" s="113"/>
      <c r="F60" s="113"/>
      <c r="G60" s="113"/>
      <c r="H60" s="113"/>
      <c r="I60" s="113"/>
      <c r="J60" s="101"/>
    </row>
    <row r="61" s="86" customFormat="1" ht="13.9" customHeight="1" spans="1:10">
      <c r="A61" s="114" t="s">
        <v>395</v>
      </c>
      <c r="B61" s="115"/>
      <c r="C61" s="116"/>
      <c r="D61" s="116"/>
      <c r="E61" s="116"/>
      <c r="F61" s="117"/>
      <c r="G61" s="118"/>
      <c r="H61" s="94"/>
      <c r="I61" s="93"/>
      <c r="J61" s="94"/>
    </row>
    <row r="62" s="86" customFormat="1" ht="13.9" customHeight="1" spans="1:10">
      <c r="A62" s="114" t="s">
        <v>396</v>
      </c>
      <c r="B62" s="115"/>
      <c r="C62" s="116"/>
      <c r="D62" s="116"/>
      <c r="E62" s="116"/>
      <c r="F62" s="117"/>
      <c r="G62" s="118"/>
      <c r="H62" s="94"/>
      <c r="I62" s="93"/>
      <c r="J62" s="94"/>
    </row>
    <row r="63" s="86" customFormat="1" ht="13.9" customHeight="1" spans="1:10">
      <c r="A63" s="114" t="s">
        <v>397</v>
      </c>
      <c r="B63" s="115"/>
      <c r="C63" s="116"/>
      <c r="D63" s="116"/>
      <c r="E63" s="116"/>
      <c r="F63" s="117"/>
      <c r="G63" s="118"/>
      <c r="H63" s="94"/>
      <c r="I63" s="93"/>
      <c r="J63" s="94"/>
    </row>
    <row r="64" s="86" customFormat="1" spans="1:10">
      <c r="A64" s="114" t="s">
        <v>398</v>
      </c>
      <c r="B64" s="115"/>
      <c r="C64" s="116"/>
      <c r="D64" s="116"/>
      <c r="E64" s="116"/>
      <c r="F64" s="117"/>
      <c r="G64" s="118"/>
      <c r="H64" s="94"/>
      <c r="I64" s="93"/>
      <c r="J64" s="94"/>
    </row>
    <row r="65" s="86" customFormat="1" spans="1:10">
      <c r="A65" s="114" t="s">
        <v>399</v>
      </c>
      <c r="B65" s="115"/>
      <c r="C65" s="116"/>
      <c r="D65" s="116"/>
      <c r="E65" s="116"/>
      <c r="F65" s="117"/>
      <c r="G65" s="118"/>
      <c r="H65" s="94"/>
      <c r="I65" s="93"/>
      <c r="J65" s="94"/>
    </row>
    <row r="66" s="86" customFormat="1" spans="1:10">
      <c r="A66" s="114" t="s">
        <v>400</v>
      </c>
      <c r="B66" s="119" t="s">
        <v>367</v>
      </c>
      <c r="C66" s="120"/>
      <c r="D66" s="120"/>
      <c r="E66" s="120"/>
      <c r="F66" s="121"/>
      <c r="G66" s="122" t="s">
        <v>368</v>
      </c>
      <c r="H66" s="103">
        <f>SUM(H61:H65)</f>
        <v>0</v>
      </c>
      <c r="I66" s="103">
        <f>SUM(I61:I65)</f>
        <v>0</v>
      </c>
      <c r="J66" s="122" t="s">
        <v>368</v>
      </c>
    </row>
    <row r="67" s="86" customFormat="1" spans="1:10">
      <c r="A67" s="114" t="s">
        <v>401</v>
      </c>
      <c r="B67" s="119" t="s">
        <v>370</v>
      </c>
      <c r="C67" s="120"/>
      <c r="D67" s="120"/>
      <c r="E67" s="120"/>
      <c r="F67" s="121"/>
      <c r="G67" s="118"/>
      <c r="H67" s="122" t="s">
        <v>368</v>
      </c>
      <c r="I67" s="122" t="s">
        <v>368</v>
      </c>
      <c r="J67" s="103">
        <f>SUM(J61:J65)</f>
        <v>0</v>
      </c>
    </row>
    <row r="68" s="86" customFormat="1" spans="1:10">
      <c r="A68" s="114" t="s">
        <v>402</v>
      </c>
      <c r="B68" s="124" t="s">
        <v>372</v>
      </c>
      <c r="C68" s="125"/>
      <c r="D68" s="125"/>
      <c r="E68" s="125"/>
      <c r="F68" s="125"/>
      <c r="G68" s="103">
        <f>G69+G70+G71+G72</f>
        <v>0</v>
      </c>
      <c r="H68" s="123"/>
      <c r="I68" s="123"/>
      <c r="J68" s="123"/>
    </row>
    <row r="69" s="86" customFormat="1" spans="1:10">
      <c r="A69" s="114" t="s">
        <v>403</v>
      </c>
      <c r="B69" s="119" t="s">
        <v>388</v>
      </c>
      <c r="C69" s="120"/>
      <c r="D69" s="120"/>
      <c r="E69" s="120"/>
      <c r="F69" s="121"/>
      <c r="G69" s="127"/>
      <c r="H69" s="128"/>
      <c r="I69" s="128"/>
      <c r="J69" s="131"/>
    </row>
    <row r="70" s="86" customFormat="1" spans="1:10">
      <c r="A70" s="114" t="s">
        <v>404</v>
      </c>
      <c r="B70" s="119" t="s">
        <v>390</v>
      </c>
      <c r="C70" s="120"/>
      <c r="D70" s="120"/>
      <c r="E70" s="120"/>
      <c r="F70" s="121"/>
      <c r="G70" s="127"/>
      <c r="H70" s="128"/>
      <c r="I70" s="128"/>
      <c r="J70" s="131"/>
    </row>
    <row r="71" s="86" customFormat="1" spans="1:10">
      <c r="A71" s="114" t="s">
        <v>405</v>
      </c>
      <c r="B71" s="119" t="s">
        <v>374</v>
      </c>
      <c r="C71" s="120"/>
      <c r="D71" s="120"/>
      <c r="E71" s="120"/>
      <c r="F71" s="121"/>
      <c r="G71" s="127"/>
      <c r="H71" s="128"/>
      <c r="I71" s="128"/>
      <c r="J71" s="131"/>
    </row>
    <row r="72" s="86" customFormat="1" ht="14.45" customHeight="1" spans="1:10">
      <c r="A72" s="114" t="s">
        <v>406</v>
      </c>
      <c r="B72" s="119" t="s">
        <v>376</v>
      </c>
      <c r="C72" s="120"/>
      <c r="D72" s="120"/>
      <c r="E72" s="120"/>
      <c r="F72" s="121"/>
      <c r="G72" s="127"/>
      <c r="H72" s="128"/>
      <c r="I72" s="128"/>
      <c r="J72" s="131"/>
    </row>
    <row r="73" s="88" customFormat="1" spans="1:10">
      <c r="A73" s="112" t="s">
        <v>407</v>
      </c>
      <c r="B73" s="100" t="s">
        <v>408</v>
      </c>
      <c r="C73" s="113"/>
      <c r="D73" s="113"/>
      <c r="E73" s="113"/>
      <c r="F73" s="113"/>
      <c r="G73" s="113"/>
      <c r="H73" s="113"/>
      <c r="I73" s="113"/>
      <c r="J73" s="101"/>
    </row>
    <row r="74" s="86" customFormat="1" ht="13.9" customHeight="1" spans="1:10">
      <c r="A74" s="114" t="s">
        <v>409</v>
      </c>
      <c r="B74" s="115"/>
      <c r="C74" s="116"/>
      <c r="D74" s="116"/>
      <c r="E74" s="116"/>
      <c r="F74" s="117"/>
      <c r="G74" s="118"/>
      <c r="H74" s="94"/>
      <c r="I74" s="93"/>
      <c r="J74" s="94"/>
    </row>
    <row r="75" s="86" customFormat="1" ht="13.9" customHeight="1" spans="1:10">
      <c r="A75" s="114" t="s">
        <v>410</v>
      </c>
      <c r="B75" s="115"/>
      <c r="C75" s="116"/>
      <c r="D75" s="116"/>
      <c r="E75" s="116"/>
      <c r="F75" s="117"/>
      <c r="G75" s="118"/>
      <c r="H75" s="94"/>
      <c r="I75" s="93"/>
      <c r="J75" s="94"/>
    </row>
    <row r="76" s="86" customFormat="1" ht="13.9" customHeight="1" spans="1:10">
      <c r="A76" s="114" t="s">
        <v>411</v>
      </c>
      <c r="B76" s="115"/>
      <c r="C76" s="116"/>
      <c r="D76" s="116"/>
      <c r="E76" s="116"/>
      <c r="F76" s="117"/>
      <c r="G76" s="118"/>
      <c r="H76" s="94"/>
      <c r="I76" s="93"/>
      <c r="J76" s="94"/>
    </row>
    <row r="77" s="86" customFormat="1" spans="1:10">
      <c r="A77" s="114" t="s">
        <v>412</v>
      </c>
      <c r="B77" s="115"/>
      <c r="C77" s="116"/>
      <c r="D77" s="116"/>
      <c r="E77" s="116"/>
      <c r="F77" s="117"/>
      <c r="G77" s="118"/>
      <c r="H77" s="94"/>
      <c r="I77" s="93"/>
      <c r="J77" s="94"/>
    </row>
    <row r="78" s="86" customFormat="1" spans="1:10">
      <c r="A78" s="114" t="s">
        <v>413</v>
      </c>
      <c r="B78" s="115"/>
      <c r="C78" s="116"/>
      <c r="D78" s="116"/>
      <c r="E78" s="116"/>
      <c r="F78" s="117"/>
      <c r="G78" s="118"/>
      <c r="H78" s="94"/>
      <c r="I78" s="93"/>
      <c r="J78" s="94"/>
    </row>
    <row r="79" s="86" customFormat="1" spans="1:10">
      <c r="A79" s="114" t="s">
        <v>414</v>
      </c>
      <c r="B79" s="119" t="s">
        <v>367</v>
      </c>
      <c r="C79" s="120"/>
      <c r="D79" s="120"/>
      <c r="E79" s="120"/>
      <c r="F79" s="121"/>
      <c r="G79" s="122" t="s">
        <v>368</v>
      </c>
      <c r="H79" s="103">
        <f>SUM(H74:H78)</f>
        <v>0</v>
      </c>
      <c r="I79" s="103">
        <f>SUM(I74:I78)</f>
        <v>0</v>
      </c>
      <c r="J79" s="122" t="s">
        <v>368</v>
      </c>
    </row>
    <row r="80" s="86" customFormat="1" spans="1:10">
      <c r="A80" s="114" t="s">
        <v>415</v>
      </c>
      <c r="B80" s="119" t="s">
        <v>370</v>
      </c>
      <c r="C80" s="120"/>
      <c r="D80" s="120"/>
      <c r="E80" s="120"/>
      <c r="F80" s="121"/>
      <c r="G80" s="118"/>
      <c r="H80" s="122" t="s">
        <v>368</v>
      </c>
      <c r="I80" s="122" t="s">
        <v>368</v>
      </c>
      <c r="J80" s="103">
        <f>SUM(J74:J78)</f>
        <v>0</v>
      </c>
    </row>
    <row r="81" s="86" customFormat="1" spans="1:10">
      <c r="A81" s="114" t="s">
        <v>416</v>
      </c>
      <c r="B81" s="124" t="s">
        <v>372</v>
      </c>
      <c r="C81" s="125"/>
      <c r="D81" s="125"/>
      <c r="E81" s="125"/>
      <c r="F81" s="125"/>
      <c r="G81" s="103">
        <f>G82+G83+G84+G85</f>
        <v>0</v>
      </c>
      <c r="H81" s="123"/>
      <c r="I81" s="123"/>
      <c r="J81" s="123"/>
    </row>
    <row r="82" s="86" customFormat="1" spans="1:10">
      <c r="A82" s="114" t="s">
        <v>417</v>
      </c>
      <c r="B82" s="119" t="s">
        <v>388</v>
      </c>
      <c r="C82" s="120"/>
      <c r="D82" s="120"/>
      <c r="E82" s="120"/>
      <c r="F82" s="121"/>
      <c r="G82" s="127"/>
      <c r="H82" s="128"/>
      <c r="I82" s="128"/>
      <c r="J82" s="131"/>
    </row>
    <row r="83" s="86" customFormat="1" spans="1:10">
      <c r="A83" s="114" t="s">
        <v>418</v>
      </c>
      <c r="B83" s="119" t="s">
        <v>390</v>
      </c>
      <c r="C83" s="120"/>
      <c r="D83" s="120"/>
      <c r="E83" s="120"/>
      <c r="F83" s="121"/>
      <c r="G83" s="127"/>
      <c r="H83" s="128"/>
      <c r="I83" s="128"/>
      <c r="J83" s="131"/>
    </row>
    <row r="84" s="86" customFormat="1" spans="1:10">
      <c r="A84" s="114" t="s">
        <v>419</v>
      </c>
      <c r="B84" s="119" t="s">
        <v>374</v>
      </c>
      <c r="C84" s="120"/>
      <c r="D84" s="120"/>
      <c r="E84" s="120"/>
      <c r="F84" s="121"/>
      <c r="G84" s="127"/>
      <c r="H84" s="128"/>
      <c r="I84" s="128"/>
      <c r="J84" s="131"/>
    </row>
    <row r="85" s="86" customFormat="1" ht="14.45" customHeight="1" spans="1:10">
      <c r="A85" s="114" t="s">
        <v>420</v>
      </c>
      <c r="B85" s="119" t="s">
        <v>376</v>
      </c>
      <c r="C85" s="120"/>
      <c r="D85" s="120"/>
      <c r="E85" s="120"/>
      <c r="F85" s="121"/>
      <c r="G85" s="127"/>
      <c r="H85" s="128"/>
      <c r="I85" s="128"/>
      <c r="J85" s="131"/>
    </row>
    <row r="86" s="86" customFormat="1" spans="1:10">
      <c r="A86" s="110" t="s">
        <v>421</v>
      </c>
      <c r="B86" s="132" t="s">
        <v>422</v>
      </c>
      <c r="C86" s="133"/>
      <c r="D86" s="133"/>
      <c r="E86" s="133"/>
      <c r="F86" s="133"/>
      <c r="G86" s="133"/>
      <c r="H86" s="133"/>
      <c r="I86" s="133"/>
      <c r="J86" s="147"/>
    </row>
    <row r="87" s="1" customFormat="1" spans="1:10">
      <c r="A87" s="134" t="s">
        <v>423</v>
      </c>
      <c r="B87" s="135" t="s">
        <v>424</v>
      </c>
      <c r="C87" s="136"/>
      <c r="D87" s="136"/>
      <c r="E87" s="136"/>
      <c r="F87" s="137"/>
      <c r="G87" s="138" t="s">
        <v>368</v>
      </c>
      <c r="H87" s="139">
        <f>H42+H53+H66+H79</f>
        <v>0</v>
      </c>
      <c r="I87" s="139">
        <f>I42+I53+I66+I79</f>
        <v>0</v>
      </c>
      <c r="J87" s="139">
        <f>J43+J54+J67+J80</f>
        <v>0</v>
      </c>
    </row>
    <row r="88" s="88" customFormat="1" spans="1:10">
      <c r="A88" s="134" t="s">
        <v>425</v>
      </c>
      <c r="B88" s="140" t="s">
        <v>370</v>
      </c>
      <c r="C88" s="141"/>
      <c r="D88" s="141"/>
      <c r="E88" s="141"/>
      <c r="F88" s="142"/>
      <c r="G88" s="18" t="s">
        <v>368</v>
      </c>
      <c r="H88" s="18" t="s">
        <v>368</v>
      </c>
      <c r="I88" s="18" t="s">
        <v>368</v>
      </c>
      <c r="J88" s="145">
        <f>J43+J54+J67+J80</f>
        <v>0</v>
      </c>
    </row>
    <row r="89" s="88" customFormat="1" spans="1:10">
      <c r="A89" s="134" t="s">
        <v>426</v>
      </c>
      <c r="B89" s="143" t="s">
        <v>372</v>
      </c>
      <c r="C89" s="144"/>
      <c r="D89" s="144"/>
      <c r="E89" s="144"/>
      <c r="F89" s="144"/>
      <c r="G89" s="145">
        <f>G90+G91+G92+G93</f>
        <v>0</v>
      </c>
      <c r="H89" s="146"/>
      <c r="I89" s="146"/>
      <c r="J89" s="146"/>
    </row>
    <row r="90" s="88" customFormat="1" spans="1:10">
      <c r="A90" s="134" t="s">
        <v>427</v>
      </c>
      <c r="B90" s="140" t="s">
        <v>388</v>
      </c>
      <c r="C90" s="141"/>
      <c r="D90" s="141"/>
      <c r="E90" s="141"/>
      <c r="F90" s="142"/>
      <c r="G90" s="145">
        <f>G56+G69+G82</f>
        <v>0</v>
      </c>
      <c r="H90" s="146"/>
      <c r="I90" s="146"/>
      <c r="J90" s="146"/>
    </row>
    <row r="91" s="88" customFormat="1" spans="1:10">
      <c r="A91" s="134" t="s">
        <v>428</v>
      </c>
      <c r="B91" s="140" t="s">
        <v>390</v>
      </c>
      <c r="C91" s="141"/>
      <c r="D91" s="141"/>
      <c r="E91" s="141"/>
      <c r="F91" s="142"/>
      <c r="G91" s="145">
        <f>G57+G70+G83</f>
        <v>0</v>
      </c>
      <c r="H91" s="146"/>
      <c r="I91" s="146"/>
      <c r="J91" s="146"/>
    </row>
    <row r="92" s="88" customFormat="1" spans="1:10">
      <c r="A92" s="134" t="s">
        <v>429</v>
      </c>
      <c r="B92" s="140" t="s">
        <v>374</v>
      </c>
      <c r="C92" s="141"/>
      <c r="D92" s="141"/>
      <c r="E92" s="141"/>
      <c r="F92" s="142"/>
      <c r="G92" s="145">
        <f>G45+G58+G71+G84</f>
        <v>0</v>
      </c>
      <c r="H92" s="146"/>
      <c r="I92" s="146"/>
      <c r="J92" s="146"/>
    </row>
    <row r="93" s="88" customFormat="1" spans="1:10">
      <c r="A93" s="134" t="s">
        <v>430</v>
      </c>
      <c r="B93" s="140" t="s">
        <v>376</v>
      </c>
      <c r="C93" s="141"/>
      <c r="D93" s="141"/>
      <c r="E93" s="141"/>
      <c r="F93" s="142"/>
      <c r="G93" s="145">
        <f>G46+G59+G72+G85</f>
        <v>0</v>
      </c>
      <c r="H93" s="146"/>
      <c r="I93" s="146"/>
      <c r="J93" s="146"/>
    </row>
    <row r="95" spans="1:1">
      <c r="A95" s="16" t="s">
        <v>299</v>
      </c>
    </row>
  </sheetData>
  <mergeCells count="136">
    <mergeCell ref="B1:J1"/>
    <mergeCell ref="B2:J2"/>
    <mergeCell ref="B3:C3"/>
    <mergeCell ref="D3:E3"/>
    <mergeCell ref="B4:C4"/>
    <mergeCell ref="D4:E4"/>
    <mergeCell ref="B5:C5"/>
    <mergeCell ref="D5:E5"/>
    <mergeCell ref="B6:C6"/>
    <mergeCell ref="D6:E6"/>
    <mergeCell ref="B7:C7"/>
    <mergeCell ref="D7:E7"/>
    <mergeCell ref="B8:C8"/>
    <mergeCell ref="D8:E8"/>
    <mergeCell ref="B9:F9"/>
    <mergeCell ref="B10:J10"/>
    <mergeCell ref="G11:H11"/>
    <mergeCell ref="I11:J11"/>
    <mergeCell ref="D12:E12"/>
    <mergeCell ref="F12:J12"/>
    <mergeCell ref="G13:H13"/>
    <mergeCell ref="I13:J13"/>
    <mergeCell ref="G14:H14"/>
    <mergeCell ref="I14:J14"/>
    <mergeCell ref="G15:H15"/>
    <mergeCell ref="I15:J15"/>
    <mergeCell ref="G16:H16"/>
    <mergeCell ref="I16:J16"/>
    <mergeCell ref="G17:H17"/>
    <mergeCell ref="I17:J17"/>
    <mergeCell ref="G18:H18"/>
    <mergeCell ref="I18:J18"/>
    <mergeCell ref="G19:H19"/>
    <mergeCell ref="I19:J19"/>
    <mergeCell ref="G20:H20"/>
    <mergeCell ref="I20:J20"/>
    <mergeCell ref="G21:H21"/>
    <mergeCell ref="I21:J21"/>
    <mergeCell ref="G22:H22"/>
    <mergeCell ref="I22:J22"/>
    <mergeCell ref="G23:H23"/>
    <mergeCell ref="I23:J23"/>
    <mergeCell ref="B24:J24"/>
    <mergeCell ref="G25:H25"/>
    <mergeCell ref="I25:J25"/>
    <mergeCell ref="D26:E26"/>
    <mergeCell ref="F26:J26"/>
    <mergeCell ref="G27:H27"/>
    <mergeCell ref="I27:J27"/>
    <mergeCell ref="G28:H28"/>
    <mergeCell ref="I28:J28"/>
    <mergeCell ref="G29:H29"/>
    <mergeCell ref="I29:J29"/>
    <mergeCell ref="G30:H30"/>
    <mergeCell ref="I30:J30"/>
    <mergeCell ref="G31:H31"/>
    <mergeCell ref="I31:J31"/>
    <mergeCell ref="G32:H32"/>
    <mergeCell ref="I32:J32"/>
    <mergeCell ref="G33:H33"/>
    <mergeCell ref="I33:J33"/>
    <mergeCell ref="B34:J34"/>
    <mergeCell ref="B35:F35"/>
    <mergeCell ref="B36:J36"/>
    <mergeCell ref="B37:F37"/>
    <mergeCell ref="B38:F38"/>
    <mergeCell ref="B39:F39"/>
    <mergeCell ref="B40:F40"/>
    <mergeCell ref="B41:F41"/>
    <mergeCell ref="B42:F42"/>
    <mergeCell ref="B43:F43"/>
    <mergeCell ref="B44:F44"/>
    <mergeCell ref="G44:J44"/>
    <mergeCell ref="G45:J45"/>
    <mergeCell ref="G46:J46"/>
    <mergeCell ref="B47:J47"/>
    <mergeCell ref="B48:F48"/>
    <mergeCell ref="B49:F49"/>
    <mergeCell ref="B50:F50"/>
    <mergeCell ref="B51:F51"/>
    <mergeCell ref="B52:F52"/>
    <mergeCell ref="B53:F53"/>
    <mergeCell ref="B54:F54"/>
    <mergeCell ref="G55:J55"/>
    <mergeCell ref="G56:J56"/>
    <mergeCell ref="G57:J57"/>
    <mergeCell ref="B58:F58"/>
    <mergeCell ref="G58:J58"/>
    <mergeCell ref="B59:F59"/>
    <mergeCell ref="G59:J59"/>
    <mergeCell ref="B60:J60"/>
    <mergeCell ref="B61:F61"/>
    <mergeCell ref="B62:F62"/>
    <mergeCell ref="B63:F63"/>
    <mergeCell ref="B64:F64"/>
    <mergeCell ref="B65:F65"/>
    <mergeCell ref="B66:F66"/>
    <mergeCell ref="B67:F67"/>
    <mergeCell ref="G68:J68"/>
    <mergeCell ref="G69:J69"/>
    <mergeCell ref="G70:J70"/>
    <mergeCell ref="B71:F71"/>
    <mergeCell ref="G71:J71"/>
    <mergeCell ref="B72:F72"/>
    <mergeCell ref="G72:J72"/>
    <mergeCell ref="B73:J73"/>
    <mergeCell ref="B74:F74"/>
    <mergeCell ref="B75:F75"/>
    <mergeCell ref="B76:F76"/>
    <mergeCell ref="B77:F77"/>
    <mergeCell ref="B78:F78"/>
    <mergeCell ref="B79:F79"/>
    <mergeCell ref="B80:F80"/>
    <mergeCell ref="G81:J81"/>
    <mergeCell ref="G82:J82"/>
    <mergeCell ref="G83:J83"/>
    <mergeCell ref="B84:F84"/>
    <mergeCell ref="G84:J84"/>
    <mergeCell ref="B85:F85"/>
    <mergeCell ref="G85:J85"/>
    <mergeCell ref="B86:J86"/>
    <mergeCell ref="B87:F87"/>
    <mergeCell ref="B88:F88"/>
    <mergeCell ref="G89:J89"/>
    <mergeCell ref="G90:J90"/>
    <mergeCell ref="G91:J91"/>
    <mergeCell ref="B92:F92"/>
    <mergeCell ref="G92:J92"/>
    <mergeCell ref="B93:F93"/>
    <mergeCell ref="G93:J93"/>
    <mergeCell ref="A12:A14"/>
    <mergeCell ref="A26:A28"/>
    <mergeCell ref="B12:B14"/>
    <mergeCell ref="B26:B28"/>
    <mergeCell ref="C12:C14"/>
    <mergeCell ref="C26:C28"/>
  </mergeCells>
  <printOptions horizontalCentered="1"/>
  <pageMargins left="0.393700787401575" right="0.393700787401575" top="1.18110236220472" bottom="0.78740157480315" header="0.31496062992126" footer="0.31496062992126"/>
  <pageSetup paperSize="9" fitToHeight="0" orientation="landscape" blackAndWhite="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5"/>
  <sheetViews>
    <sheetView zoomScale="102" zoomScaleNormal="102" workbookViewId="0">
      <pane ySplit="5" topLeftCell="A27" activePane="bottomLeft" state="frozen"/>
      <selection/>
      <selection pane="bottomLeft" activeCell="C88" sqref="C88:H88"/>
    </sheetView>
  </sheetViews>
  <sheetFormatPr defaultColWidth="8.85185185185185" defaultRowHeight="14.4"/>
  <cols>
    <col min="1" max="1" width="7.42592592592593" customWidth="1"/>
    <col min="2" max="2" width="38.1388888888889" customWidth="1"/>
    <col min="3" max="3" width="13.712962962963" customWidth="1"/>
    <col min="4" max="5" width="12.712962962963" customWidth="1"/>
    <col min="6" max="6" width="12.1388888888889" customWidth="1"/>
    <col min="7" max="7" width="11.1388888888889" customWidth="1"/>
    <col min="8" max="8" width="11.712962962963" customWidth="1"/>
    <col min="9" max="9" width="11" customWidth="1"/>
  </cols>
  <sheetData>
    <row r="1" spans="1:10">
      <c r="A1" s="33" t="s">
        <v>431</v>
      </c>
      <c r="B1" s="34" t="s">
        <v>432</v>
      </c>
      <c r="C1" s="34"/>
      <c r="D1" s="34"/>
      <c r="E1" s="34"/>
      <c r="F1" s="34"/>
      <c r="G1" s="34"/>
      <c r="H1" s="34"/>
      <c r="J1" s="62"/>
    </row>
    <row r="2" spans="1:8">
      <c r="A2" s="35" t="s">
        <v>113</v>
      </c>
      <c r="B2" s="35" t="s">
        <v>114</v>
      </c>
      <c r="C2" s="35" t="s">
        <v>115</v>
      </c>
      <c r="D2" s="35" t="s">
        <v>116</v>
      </c>
      <c r="E2" s="35" t="s">
        <v>117</v>
      </c>
      <c r="F2" s="35" t="s">
        <v>118</v>
      </c>
      <c r="G2" s="35" t="s">
        <v>119</v>
      </c>
      <c r="H2" s="35" t="s">
        <v>120</v>
      </c>
    </row>
    <row r="3" ht="17.45" customHeight="1" spans="1:8">
      <c r="A3" s="36" t="s">
        <v>121</v>
      </c>
      <c r="B3" s="36" t="s">
        <v>122</v>
      </c>
      <c r="C3" s="37" t="str">
        <f>'4'!C3</f>
        <v>Užpildykite 1.1.2 punktą</v>
      </c>
      <c r="D3" s="36" t="s">
        <v>123</v>
      </c>
      <c r="E3" s="36"/>
      <c r="F3" s="36" t="s">
        <v>124</v>
      </c>
      <c r="G3" s="36"/>
      <c r="H3" s="36"/>
    </row>
    <row r="4" spans="1:8">
      <c r="A4" s="36"/>
      <c r="B4" s="36"/>
      <c r="C4" s="38"/>
      <c r="D4" s="36" t="s">
        <v>125</v>
      </c>
      <c r="E4" s="36" t="s">
        <v>126</v>
      </c>
      <c r="F4" s="36" t="s">
        <v>127</v>
      </c>
      <c r="G4" s="36" t="s">
        <v>126</v>
      </c>
      <c r="H4" s="36" t="s">
        <v>128</v>
      </c>
    </row>
    <row r="5" ht="24" customHeight="1" spans="1:8">
      <c r="A5" s="36"/>
      <c r="B5" s="36"/>
      <c r="C5" s="39"/>
      <c r="D5" s="36" t="b">
        <f>'4'!D5</f>
        <v>0</v>
      </c>
      <c r="E5" s="36" t="b">
        <f>'4'!E5</f>
        <v>0</v>
      </c>
      <c r="F5" s="36">
        <f>'4'!F5</f>
        <v>1</v>
      </c>
      <c r="G5" s="36">
        <f>'4'!G5</f>
        <v>2</v>
      </c>
      <c r="H5" s="36">
        <f>'4'!H5</f>
        <v>3</v>
      </c>
    </row>
    <row r="6" spans="1:8">
      <c r="A6" s="40"/>
      <c r="B6" s="41" t="s">
        <v>433</v>
      </c>
      <c r="C6" s="41"/>
      <c r="D6" s="41"/>
      <c r="E6" s="41"/>
      <c r="F6" s="41"/>
      <c r="G6" s="41"/>
      <c r="H6" s="41"/>
    </row>
    <row r="7" s="1" customFormat="1" spans="1:8">
      <c r="A7" s="42"/>
      <c r="B7" s="43" t="s">
        <v>434</v>
      </c>
      <c r="C7" s="44">
        <f>SUM(C8,C23,C41)</f>
        <v>0</v>
      </c>
      <c r="D7" s="44">
        <f t="shared" ref="D7:H7" si="0">SUM(D8,D23,D41)</f>
        <v>3600</v>
      </c>
      <c r="E7" s="44">
        <f t="shared" si="0"/>
        <v>3200</v>
      </c>
      <c r="F7" s="44">
        <f t="shared" si="0"/>
        <v>2100</v>
      </c>
      <c r="G7" s="44">
        <f t="shared" si="0"/>
        <v>1700</v>
      </c>
      <c r="H7" s="44">
        <f t="shared" si="0"/>
        <v>1700</v>
      </c>
    </row>
    <row r="8" s="1" customFormat="1" spans="1:8">
      <c r="A8" s="45" t="s">
        <v>435</v>
      </c>
      <c r="B8" s="46" t="s">
        <v>436</v>
      </c>
      <c r="C8" s="47">
        <f t="shared" ref="C8:H8" si="1">SUM(C9,C10,C18,C19)</f>
        <v>0</v>
      </c>
      <c r="D8" s="47">
        <f t="shared" si="1"/>
        <v>2600</v>
      </c>
      <c r="E8" s="47">
        <f t="shared" si="1"/>
        <v>3200</v>
      </c>
      <c r="F8" s="47">
        <f t="shared" si="1"/>
        <v>2800</v>
      </c>
      <c r="G8" s="47">
        <f t="shared" si="1"/>
        <v>2400</v>
      </c>
      <c r="H8" s="47">
        <f t="shared" si="1"/>
        <v>2000</v>
      </c>
    </row>
    <row r="9" s="30" customFormat="1" spans="1:10">
      <c r="A9" s="48" t="s">
        <v>5</v>
      </c>
      <c r="B9" s="49" t="s">
        <v>437</v>
      </c>
      <c r="C9" s="50">
        <v>0</v>
      </c>
      <c r="D9" s="50">
        <f>'4'!D79</f>
        <v>800</v>
      </c>
      <c r="E9" s="50">
        <f>'4'!E79</f>
        <v>600</v>
      </c>
      <c r="F9" s="50">
        <f>'4'!F79</f>
        <v>400</v>
      </c>
      <c r="G9" s="50">
        <f>'4'!G79</f>
        <v>200</v>
      </c>
      <c r="H9" s="50">
        <f>'4'!H79</f>
        <v>0</v>
      </c>
      <c r="J9" s="62"/>
    </row>
    <row r="10" s="30" customFormat="1" spans="1:8">
      <c r="A10" s="48" t="s">
        <v>64</v>
      </c>
      <c r="B10" s="49" t="s">
        <v>438</v>
      </c>
      <c r="C10" s="51">
        <f t="shared" ref="C10:H10" si="2">SUM(C11:C16,C17)</f>
        <v>0</v>
      </c>
      <c r="D10" s="51">
        <f t="shared" si="2"/>
        <v>1800</v>
      </c>
      <c r="E10" s="51">
        <f t="shared" si="2"/>
        <v>2600</v>
      </c>
      <c r="F10" s="51">
        <f t="shared" si="2"/>
        <v>2400</v>
      </c>
      <c r="G10" s="51">
        <f t="shared" si="2"/>
        <v>2200</v>
      </c>
      <c r="H10" s="51">
        <f t="shared" si="2"/>
        <v>2000</v>
      </c>
    </row>
    <row r="11" spans="1:8">
      <c r="A11" s="52" t="s">
        <v>70</v>
      </c>
      <c r="B11" s="53" t="s">
        <v>236</v>
      </c>
      <c r="C11" s="54">
        <f>'4'!C84</f>
        <v>0</v>
      </c>
      <c r="D11" s="54">
        <f>'4'!D84</f>
        <v>1000</v>
      </c>
      <c r="E11" s="54">
        <f>'4'!E84</f>
        <v>1000</v>
      </c>
      <c r="F11" s="54">
        <f>'4'!F84</f>
        <v>1000</v>
      </c>
      <c r="G11" s="54">
        <f>'4'!G84</f>
        <v>1000</v>
      </c>
      <c r="H11" s="54">
        <f>'4'!H84</f>
        <v>1000</v>
      </c>
    </row>
    <row r="12" spans="1:8">
      <c r="A12" s="52" t="s">
        <v>90</v>
      </c>
      <c r="B12" s="53" t="s">
        <v>246</v>
      </c>
      <c r="C12" s="54">
        <f>'4'!C94</f>
        <v>0</v>
      </c>
      <c r="D12" s="54">
        <f>'4'!D94</f>
        <v>800</v>
      </c>
      <c r="E12" s="54">
        <f>'4'!E94</f>
        <v>1600</v>
      </c>
      <c r="F12" s="54">
        <f>'4'!F94</f>
        <v>1400</v>
      </c>
      <c r="G12" s="54">
        <f>'4'!G94</f>
        <v>1200</v>
      </c>
      <c r="H12" s="54">
        <f>'4'!H94</f>
        <v>1000</v>
      </c>
    </row>
    <row r="13" spans="1:8">
      <c r="A13" s="52" t="s">
        <v>439</v>
      </c>
      <c r="B13" s="53" t="s">
        <v>257</v>
      </c>
      <c r="C13" s="54">
        <f>'4'!C104</f>
        <v>0</v>
      </c>
      <c r="D13" s="54">
        <f>'4'!D104</f>
        <v>0</v>
      </c>
      <c r="E13" s="54">
        <f>'4'!E104</f>
        <v>0</v>
      </c>
      <c r="F13" s="54">
        <f>'4'!F104</f>
        <v>0</v>
      </c>
      <c r="G13" s="54">
        <f>'4'!G104</f>
        <v>0</v>
      </c>
      <c r="H13" s="54">
        <f>'4'!H104</f>
        <v>0</v>
      </c>
    </row>
    <row r="14" spans="1:8">
      <c r="A14" s="52" t="s">
        <v>440</v>
      </c>
      <c r="B14" s="53" t="s">
        <v>268</v>
      </c>
      <c r="C14" s="54">
        <f>'4'!C114</f>
        <v>0</v>
      </c>
      <c r="D14" s="54">
        <f>'4'!D114</f>
        <v>0</v>
      </c>
      <c r="E14" s="54">
        <f>'4'!E114</f>
        <v>0</v>
      </c>
      <c r="F14" s="54">
        <f>'4'!F114</f>
        <v>0</v>
      </c>
      <c r="G14" s="54">
        <f>'4'!G114</f>
        <v>0</v>
      </c>
      <c r="H14" s="54">
        <f>'4'!H114</f>
        <v>0</v>
      </c>
    </row>
    <row r="15" spans="1:8">
      <c r="A15" s="52" t="s">
        <v>441</v>
      </c>
      <c r="B15" s="53" t="s">
        <v>442</v>
      </c>
      <c r="C15" s="54">
        <f>'4'!C124</f>
        <v>0</v>
      </c>
      <c r="D15" s="54">
        <f>'4'!D124</f>
        <v>0</v>
      </c>
      <c r="E15" s="54">
        <f>'4'!E124</f>
        <v>0</v>
      </c>
      <c r="F15" s="54">
        <f>'4'!F124</f>
        <v>0</v>
      </c>
      <c r="G15" s="54">
        <f>'4'!G124</f>
        <v>0</v>
      </c>
      <c r="H15" s="54">
        <f>'4'!H124</f>
        <v>0</v>
      </c>
    </row>
    <row r="16" spans="1:10">
      <c r="A16" s="52" t="s">
        <v>443</v>
      </c>
      <c r="B16" s="53" t="s">
        <v>444</v>
      </c>
      <c r="C16" s="27"/>
      <c r="D16" s="27"/>
      <c r="E16" s="27"/>
      <c r="F16" s="27"/>
      <c r="G16" s="27"/>
      <c r="H16" s="27"/>
      <c r="J16" s="62"/>
    </row>
    <row r="17" ht="28.8" spans="1:8">
      <c r="A17" s="52" t="s">
        <v>445</v>
      </c>
      <c r="B17" s="53" t="s">
        <v>446</v>
      </c>
      <c r="C17" s="27"/>
      <c r="D17" s="27"/>
      <c r="E17" s="27"/>
      <c r="F17" s="27"/>
      <c r="G17" s="27"/>
      <c r="H17" s="27"/>
    </row>
    <row r="18" s="30" customFormat="1" spans="1:10">
      <c r="A18" s="48" t="s">
        <v>96</v>
      </c>
      <c r="B18" s="49" t="s">
        <v>447</v>
      </c>
      <c r="C18" s="50"/>
      <c r="D18" s="50"/>
      <c r="E18" s="50"/>
      <c r="F18" s="50"/>
      <c r="G18" s="50"/>
      <c r="H18" s="50"/>
      <c r="J18" s="62"/>
    </row>
    <row r="19" s="30" customFormat="1" spans="1:8">
      <c r="A19" s="48" t="s">
        <v>448</v>
      </c>
      <c r="B19" s="49" t="s">
        <v>449</v>
      </c>
      <c r="C19" s="51">
        <f>SUM(C20:C22)</f>
        <v>0</v>
      </c>
      <c r="D19" s="51">
        <f t="shared" ref="D19:H19" si="3">SUM(D20:D22)</f>
        <v>0</v>
      </c>
      <c r="E19" s="51">
        <f t="shared" si="3"/>
        <v>0</v>
      </c>
      <c r="F19" s="51">
        <f t="shared" si="3"/>
        <v>0</v>
      </c>
      <c r="G19" s="51">
        <f t="shared" si="3"/>
        <v>0</v>
      </c>
      <c r="H19" s="51">
        <f t="shared" si="3"/>
        <v>0</v>
      </c>
    </row>
    <row r="20" spans="1:8">
      <c r="A20" s="52" t="s">
        <v>129</v>
      </c>
      <c r="B20" s="53" t="s">
        <v>450</v>
      </c>
      <c r="C20" s="27"/>
      <c r="D20" s="27"/>
      <c r="E20" s="27"/>
      <c r="F20" s="27"/>
      <c r="G20" s="27"/>
      <c r="H20" s="27"/>
    </row>
    <row r="21" spans="1:8">
      <c r="A21" s="52" t="s">
        <v>181</v>
      </c>
      <c r="B21" s="53" t="s">
        <v>451</v>
      </c>
      <c r="C21" s="27"/>
      <c r="D21" s="27"/>
      <c r="E21" s="27"/>
      <c r="F21" s="27"/>
      <c r="G21" s="27"/>
      <c r="H21" s="27"/>
    </row>
    <row r="22" spans="1:8">
      <c r="A22" s="52" t="s">
        <v>213</v>
      </c>
      <c r="B22" s="53" t="s">
        <v>452</v>
      </c>
      <c r="C22" s="27"/>
      <c r="D22" s="27"/>
      <c r="E22" s="27"/>
      <c r="F22" s="27"/>
      <c r="G22" s="27"/>
      <c r="H22" s="27"/>
    </row>
    <row r="23" s="1" customFormat="1" spans="1:8">
      <c r="A23" s="45" t="s">
        <v>453</v>
      </c>
      <c r="B23" s="46" t="s">
        <v>454</v>
      </c>
      <c r="C23" s="47">
        <f>SUM(C24,C32,C37,C40)</f>
        <v>0</v>
      </c>
      <c r="D23" s="47">
        <f t="shared" ref="D23:H23" si="4">SUM(D24,D32,D37,D40)</f>
        <v>1000</v>
      </c>
      <c r="E23" s="47">
        <f t="shared" si="4"/>
        <v>0</v>
      </c>
      <c r="F23" s="47">
        <f t="shared" si="4"/>
        <v>-700</v>
      </c>
      <c r="G23" s="47">
        <f t="shared" si="4"/>
        <v>-700</v>
      </c>
      <c r="H23" s="47">
        <f t="shared" si="4"/>
        <v>-300</v>
      </c>
    </row>
    <row r="24" s="30" customFormat="1" spans="1:8">
      <c r="A24" s="48" t="s">
        <v>5</v>
      </c>
      <c r="B24" s="49" t="s">
        <v>455</v>
      </c>
      <c r="C24" s="51">
        <f>SUM(C25:C31)</f>
        <v>0</v>
      </c>
      <c r="D24" s="51">
        <f t="shared" ref="D24:H24" si="5">SUM(D25:D31)</f>
        <v>0</v>
      </c>
      <c r="E24" s="51">
        <f t="shared" si="5"/>
        <v>0</v>
      </c>
      <c r="F24" s="51">
        <f t="shared" si="5"/>
        <v>0</v>
      </c>
      <c r="G24" s="51">
        <f t="shared" si="5"/>
        <v>0</v>
      </c>
      <c r="H24" s="51">
        <f t="shared" si="5"/>
        <v>0</v>
      </c>
    </row>
    <row r="25" spans="1:8">
      <c r="A25" s="52" t="s">
        <v>7</v>
      </c>
      <c r="B25" s="53" t="s">
        <v>456</v>
      </c>
      <c r="C25" s="27"/>
      <c r="D25" s="27"/>
      <c r="E25" s="27"/>
      <c r="F25" s="27"/>
      <c r="G25" s="27"/>
      <c r="H25" s="27"/>
    </row>
    <row r="26" spans="1:8">
      <c r="A26" s="52" t="s">
        <v>30</v>
      </c>
      <c r="B26" s="53" t="s">
        <v>457</v>
      </c>
      <c r="C26" s="27"/>
      <c r="D26" s="27"/>
      <c r="E26" s="27"/>
      <c r="F26" s="27"/>
      <c r="G26" s="27"/>
      <c r="H26" s="27"/>
    </row>
    <row r="27" spans="1:8">
      <c r="A27" s="52" t="s">
        <v>45</v>
      </c>
      <c r="B27" s="53" t="s">
        <v>458</v>
      </c>
      <c r="C27" s="27"/>
      <c r="D27" s="27"/>
      <c r="E27" s="27"/>
      <c r="F27" s="27"/>
      <c r="G27" s="27"/>
      <c r="H27" s="27"/>
    </row>
    <row r="28" spans="1:8">
      <c r="A28" s="52" t="s">
        <v>57</v>
      </c>
      <c r="B28" s="53" t="s">
        <v>459</v>
      </c>
      <c r="C28" s="27"/>
      <c r="D28" s="27"/>
      <c r="E28" s="27"/>
      <c r="F28" s="27"/>
      <c r="G28" s="27"/>
      <c r="H28" s="27"/>
    </row>
    <row r="29" spans="1:8">
      <c r="A29" s="52" t="s">
        <v>460</v>
      </c>
      <c r="B29" s="53" t="s">
        <v>451</v>
      </c>
      <c r="C29" s="27"/>
      <c r="D29" s="27"/>
      <c r="E29" s="27"/>
      <c r="F29" s="27"/>
      <c r="G29" s="27"/>
      <c r="H29" s="27"/>
    </row>
    <row r="30" spans="1:8">
      <c r="A30" s="52" t="s">
        <v>461</v>
      </c>
      <c r="B30" s="53" t="s">
        <v>462</v>
      </c>
      <c r="C30" s="27"/>
      <c r="D30" s="27"/>
      <c r="E30" s="27"/>
      <c r="F30" s="27"/>
      <c r="G30" s="27"/>
      <c r="H30" s="27"/>
    </row>
    <row r="31" spans="1:8">
      <c r="A31" s="52" t="s">
        <v>463</v>
      </c>
      <c r="B31" s="53" t="s">
        <v>464</v>
      </c>
      <c r="C31" s="27"/>
      <c r="D31" s="27"/>
      <c r="E31" s="27"/>
      <c r="F31" s="27"/>
      <c r="G31" s="27"/>
      <c r="H31" s="27"/>
    </row>
    <row r="32" s="30" customFormat="1" spans="1:8">
      <c r="A32" s="48" t="s">
        <v>64</v>
      </c>
      <c r="B32" s="49" t="s">
        <v>465</v>
      </c>
      <c r="C32" s="51">
        <f>SUM(C33:C36)</f>
        <v>0</v>
      </c>
      <c r="D32" s="51">
        <f t="shared" ref="D32:H32" si="6">SUM(D33:D36)</f>
        <v>0</v>
      </c>
      <c r="E32" s="51">
        <f t="shared" si="6"/>
        <v>0</v>
      </c>
      <c r="F32" s="51">
        <f t="shared" si="6"/>
        <v>0</v>
      </c>
      <c r="G32" s="51">
        <f t="shared" si="6"/>
        <v>0</v>
      </c>
      <c r="H32" s="51">
        <f t="shared" si="6"/>
        <v>0</v>
      </c>
    </row>
    <row r="33" spans="1:8">
      <c r="A33" s="52" t="s">
        <v>70</v>
      </c>
      <c r="B33" s="53" t="s">
        <v>466</v>
      </c>
      <c r="C33" s="27"/>
      <c r="D33" s="27"/>
      <c r="E33" s="27"/>
      <c r="F33" s="27"/>
      <c r="G33" s="27"/>
      <c r="H33" s="27"/>
    </row>
    <row r="34" spans="1:8">
      <c r="A34" s="52" t="s">
        <v>90</v>
      </c>
      <c r="B34" s="53" t="s">
        <v>467</v>
      </c>
      <c r="C34" s="27"/>
      <c r="D34" s="27"/>
      <c r="E34" s="27"/>
      <c r="F34" s="27"/>
      <c r="G34" s="27"/>
      <c r="H34" s="27"/>
    </row>
    <row r="35" spans="1:8">
      <c r="A35" s="52" t="s">
        <v>439</v>
      </c>
      <c r="B35" s="53" t="s">
        <v>468</v>
      </c>
      <c r="C35" s="27"/>
      <c r="D35" s="27"/>
      <c r="E35" s="27"/>
      <c r="F35" s="27"/>
      <c r="G35" s="27"/>
      <c r="H35" s="27"/>
    </row>
    <row r="36" spans="1:8">
      <c r="A36" s="52" t="s">
        <v>440</v>
      </c>
      <c r="B36" s="53" t="s">
        <v>469</v>
      </c>
      <c r="C36" s="27"/>
      <c r="D36" s="27"/>
      <c r="E36" s="27"/>
      <c r="F36" s="27"/>
      <c r="G36" s="27"/>
      <c r="H36" s="27"/>
    </row>
    <row r="37" s="30" customFormat="1" spans="1:8">
      <c r="A37" s="48" t="s">
        <v>96</v>
      </c>
      <c r="B37" s="49" t="s">
        <v>470</v>
      </c>
      <c r="C37" s="51">
        <f>SUM(C38:C39)</f>
        <v>0</v>
      </c>
      <c r="D37" s="51">
        <f t="shared" ref="D37:H37" si="7">SUM(D38:D39)</f>
        <v>0</v>
      </c>
      <c r="E37" s="51">
        <f t="shared" si="7"/>
        <v>0</v>
      </c>
      <c r="F37" s="51">
        <f t="shared" si="7"/>
        <v>0</v>
      </c>
      <c r="G37" s="51">
        <f t="shared" si="7"/>
        <v>0</v>
      </c>
      <c r="H37" s="51">
        <f t="shared" si="7"/>
        <v>0</v>
      </c>
    </row>
    <row r="38" spans="1:8">
      <c r="A38" s="52" t="s">
        <v>98</v>
      </c>
      <c r="B38" s="53" t="s">
        <v>471</v>
      </c>
      <c r="C38" s="27"/>
      <c r="D38" s="27"/>
      <c r="E38" s="27"/>
      <c r="F38" s="27"/>
      <c r="G38" s="27"/>
      <c r="H38" s="27"/>
    </row>
    <row r="39" spans="1:8">
      <c r="A39" s="52" t="s">
        <v>101</v>
      </c>
      <c r="B39" s="53" t="s">
        <v>472</v>
      </c>
      <c r="C39" s="27"/>
      <c r="D39" s="27"/>
      <c r="E39" s="27"/>
      <c r="F39" s="27"/>
      <c r="G39" s="27"/>
      <c r="H39" s="27"/>
    </row>
    <row r="40" s="30" customFormat="1" spans="1:8">
      <c r="A40" s="48" t="s">
        <v>111</v>
      </c>
      <c r="B40" s="49" t="s">
        <v>473</v>
      </c>
      <c r="C40" s="51">
        <f>C143</f>
        <v>0</v>
      </c>
      <c r="D40" s="51">
        <f t="shared" ref="D40:H40" si="8">D143</f>
        <v>1000</v>
      </c>
      <c r="E40" s="51">
        <f t="shared" si="8"/>
        <v>0</v>
      </c>
      <c r="F40" s="51">
        <f t="shared" si="8"/>
        <v>-700</v>
      </c>
      <c r="G40" s="51">
        <f t="shared" si="8"/>
        <v>-700</v>
      </c>
      <c r="H40" s="51">
        <f t="shared" si="8"/>
        <v>-300</v>
      </c>
    </row>
    <row r="41" s="1" customFormat="1" ht="28.8" spans="1:8">
      <c r="A41" s="45" t="s">
        <v>474</v>
      </c>
      <c r="B41" s="46" t="s">
        <v>475</v>
      </c>
      <c r="C41" s="55"/>
      <c r="D41" s="55"/>
      <c r="E41" s="55"/>
      <c r="F41" s="55"/>
      <c r="G41" s="55"/>
      <c r="H41" s="55"/>
    </row>
    <row r="42" s="1" customFormat="1" spans="1:8">
      <c r="A42" s="42"/>
      <c r="B42" s="43" t="s">
        <v>476</v>
      </c>
      <c r="C42" s="44">
        <f t="shared" ref="C42:H42" si="9">SUM(C43,C50,C51,C52,C65)</f>
        <v>0</v>
      </c>
      <c r="D42" s="44">
        <f t="shared" si="9"/>
        <v>-200</v>
      </c>
      <c r="E42" s="44">
        <f t="shared" si="9"/>
        <v>-400</v>
      </c>
      <c r="F42" s="44">
        <f t="shared" si="9"/>
        <v>-600</v>
      </c>
      <c r="G42" s="44">
        <f t="shared" si="9"/>
        <v>-800</v>
      </c>
      <c r="H42" s="44">
        <f t="shared" si="9"/>
        <v>-800</v>
      </c>
    </row>
    <row r="43" s="1" customFormat="1" spans="1:10">
      <c r="A43" s="45" t="s">
        <v>477</v>
      </c>
      <c r="B43" s="46" t="s">
        <v>478</v>
      </c>
      <c r="C43" s="56">
        <f>+C44+C47</f>
        <v>0</v>
      </c>
      <c r="D43" s="56">
        <f t="shared" ref="D43:H43" si="10">+D44+D47</f>
        <v>-200</v>
      </c>
      <c r="E43" s="56">
        <f t="shared" si="10"/>
        <v>-400</v>
      </c>
      <c r="F43" s="56">
        <f t="shared" si="10"/>
        <v>-600</v>
      </c>
      <c r="G43" s="56">
        <f t="shared" si="10"/>
        <v>-800</v>
      </c>
      <c r="H43" s="56">
        <f t="shared" si="10"/>
        <v>-800</v>
      </c>
      <c r="J43" s="63"/>
    </row>
    <row r="44" s="30" customFormat="1" spans="1:8">
      <c r="A44" s="48" t="s">
        <v>479</v>
      </c>
      <c r="B44" s="49" t="s">
        <v>480</v>
      </c>
      <c r="C44" s="57">
        <f>SUM(C45:C46)</f>
        <v>0</v>
      </c>
      <c r="D44" s="57">
        <f t="shared" ref="D44:H44" si="11">SUM(D45:D46)</f>
        <v>0</v>
      </c>
      <c r="E44" s="57">
        <f t="shared" si="11"/>
        <v>0</v>
      </c>
      <c r="F44" s="57">
        <f t="shared" si="11"/>
        <v>0</v>
      </c>
      <c r="G44" s="57">
        <f t="shared" si="11"/>
        <v>0</v>
      </c>
      <c r="H44" s="57">
        <f t="shared" si="11"/>
        <v>0</v>
      </c>
    </row>
    <row r="45" ht="28.8" spans="1:8">
      <c r="A45" s="52" t="s">
        <v>7</v>
      </c>
      <c r="B45" s="53" t="s">
        <v>481</v>
      </c>
      <c r="C45" s="58"/>
      <c r="D45" s="54">
        <f>+C45+D122</f>
        <v>0</v>
      </c>
      <c r="E45" s="54">
        <f>IF(E5&gt;0,+D45+E122,0)</f>
        <v>0</v>
      </c>
      <c r="F45" s="54">
        <f>E45+F122</f>
        <v>0</v>
      </c>
      <c r="G45" s="54">
        <f>+F45+G122</f>
        <v>0</v>
      </c>
      <c r="H45" s="54">
        <f>+G45+H122</f>
        <v>0</v>
      </c>
    </row>
    <row r="46" s="30" customFormat="1" spans="1:8">
      <c r="A46" s="53" t="s">
        <v>30</v>
      </c>
      <c r="B46" s="53" t="s">
        <v>482</v>
      </c>
      <c r="C46" s="59"/>
      <c r="D46" s="59"/>
      <c r="E46" s="59"/>
      <c r="F46" s="59"/>
      <c r="G46" s="59"/>
      <c r="H46" s="59"/>
    </row>
    <row r="47" s="30" customFormat="1" spans="1:8">
      <c r="A47" s="48" t="s">
        <v>64</v>
      </c>
      <c r="B47" s="49" t="s">
        <v>483</v>
      </c>
      <c r="C47" s="51">
        <f>SUM(C48:C49)</f>
        <v>0</v>
      </c>
      <c r="D47" s="51">
        <f t="shared" ref="D47:H47" si="12">SUM(D48:D49)</f>
        <v>-200</v>
      </c>
      <c r="E47" s="51">
        <f t="shared" si="12"/>
        <v>-400</v>
      </c>
      <c r="F47" s="51">
        <f t="shared" si="12"/>
        <v>-600</v>
      </c>
      <c r="G47" s="51">
        <f t="shared" si="12"/>
        <v>-800</v>
      </c>
      <c r="H47" s="51">
        <f t="shared" si="12"/>
        <v>-800</v>
      </c>
    </row>
    <row r="48" spans="1:8">
      <c r="A48" s="52" t="s">
        <v>70</v>
      </c>
      <c r="B48" s="53" t="s">
        <v>484</v>
      </c>
      <c r="C48" s="27"/>
      <c r="D48" s="51">
        <f t="shared" ref="D48:H48" si="13">D83</f>
        <v>-200</v>
      </c>
      <c r="E48" s="51">
        <f t="shared" si="13"/>
        <v>-200</v>
      </c>
      <c r="F48" s="51">
        <f t="shared" si="13"/>
        <v>-200</v>
      </c>
      <c r="G48" s="51">
        <f t="shared" si="13"/>
        <v>-200</v>
      </c>
      <c r="H48" s="51">
        <f t="shared" si="13"/>
        <v>0</v>
      </c>
    </row>
    <row r="49" spans="1:8">
      <c r="A49" s="52" t="s">
        <v>90</v>
      </c>
      <c r="B49" s="53" t="s">
        <v>485</v>
      </c>
      <c r="C49" s="27"/>
      <c r="D49" s="51">
        <f>C47</f>
        <v>0</v>
      </c>
      <c r="E49" s="51">
        <f>IF(E5&gt;0,D47,0)</f>
        <v>-200</v>
      </c>
      <c r="F49" s="51">
        <f>E47</f>
        <v>-400</v>
      </c>
      <c r="G49" s="51">
        <f>F47</f>
        <v>-600</v>
      </c>
      <c r="H49" s="51">
        <f t="shared" ref="H49" si="14">G47</f>
        <v>-800</v>
      </c>
    </row>
    <row r="50" s="1" customFormat="1" spans="1:8">
      <c r="A50" s="45" t="s">
        <v>486</v>
      </c>
      <c r="B50" s="46" t="s">
        <v>487</v>
      </c>
      <c r="C50" s="60"/>
      <c r="D50" s="60"/>
      <c r="E50" s="60"/>
      <c r="F50" s="60"/>
      <c r="G50" s="60"/>
      <c r="H50" s="60"/>
    </row>
    <row r="51" s="1" customFormat="1" spans="1:10">
      <c r="A51" s="46" t="s">
        <v>488</v>
      </c>
      <c r="B51" s="46" t="s">
        <v>489</v>
      </c>
      <c r="C51" s="60"/>
      <c r="D51" s="60"/>
      <c r="E51" s="60"/>
      <c r="F51" s="60"/>
      <c r="G51" s="60"/>
      <c r="H51" s="60"/>
      <c r="J51" s="62"/>
    </row>
    <row r="52" s="1" customFormat="1" ht="28.8" spans="1:8">
      <c r="A52" s="45" t="s">
        <v>490</v>
      </c>
      <c r="B52" s="46" t="s">
        <v>491</v>
      </c>
      <c r="C52" s="47">
        <f t="shared" ref="C52:H52" si="15">SUM(C53,C58)</f>
        <v>0</v>
      </c>
      <c r="D52" s="47">
        <f t="shared" si="15"/>
        <v>0</v>
      </c>
      <c r="E52" s="47">
        <f t="shared" si="15"/>
        <v>0</v>
      </c>
      <c r="F52" s="47">
        <f t="shared" si="15"/>
        <v>0</v>
      </c>
      <c r="G52" s="47">
        <f t="shared" si="15"/>
        <v>0</v>
      </c>
      <c r="H52" s="47">
        <f t="shared" si="15"/>
        <v>0</v>
      </c>
    </row>
    <row r="53" s="30" customFormat="1" ht="28.8" spans="1:8">
      <c r="A53" s="48" t="s">
        <v>5</v>
      </c>
      <c r="B53" s="49" t="s">
        <v>492</v>
      </c>
      <c r="C53" s="51">
        <f t="shared" ref="C53:H53" si="16">SUM(C54:C57)</f>
        <v>0</v>
      </c>
      <c r="D53" s="51">
        <f t="shared" si="16"/>
        <v>0</v>
      </c>
      <c r="E53" s="51">
        <f t="shared" si="16"/>
        <v>0</v>
      </c>
      <c r="F53" s="51">
        <f t="shared" si="16"/>
        <v>0</v>
      </c>
      <c r="G53" s="51">
        <f t="shared" si="16"/>
        <v>0</v>
      </c>
      <c r="H53" s="51">
        <f t="shared" si="16"/>
        <v>0</v>
      </c>
    </row>
    <row r="54" spans="1:8">
      <c r="A54" s="52" t="s">
        <v>7</v>
      </c>
      <c r="B54" s="61" t="s">
        <v>493</v>
      </c>
      <c r="C54" s="27"/>
      <c r="D54" s="27"/>
      <c r="E54" s="27"/>
      <c r="F54" s="27"/>
      <c r="G54" s="27"/>
      <c r="H54" s="27"/>
    </row>
    <row r="55" spans="1:8">
      <c r="A55" s="52" t="s">
        <v>30</v>
      </c>
      <c r="B55" s="53" t="s">
        <v>494</v>
      </c>
      <c r="C55" s="27"/>
      <c r="D55" s="27"/>
      <c r="E55" s="27"/>
      <c r="F55" s="27"/>
      <c r="G55" s="27"/>
      <c r="H55" s="27"/>
    </row>
    <row r="56" spans="1:8">
      <c r="A56" s="52" t="s">
        <v>45</v>
      </c>
      <c r="B56" s="52" t="s">
        <v>495</v>
      </c>
      <c r="C56" s="27"/>
      <c r="D56" s="27"/>
      <c r="E56" s="27"/>
      <c r="F56" s="27"/>
      <c r="G56" s="27"/>
      <c r="H56" s="27"/>
    </row>
    <row r="57" ht="28.8" spans="1:8">
      <c r="A57" s="52" t="s">
        <v>57</v>
      </c>
      <c r="B57" s="53" t="s">
        <v>496</v>
      </c>
      <c r="C57" s="27"/>
      <c r="D57" s="27"/>
      <c r="E57" s="27"/>
      <c r="F57" s="27"/>
      <c r="G57" s="27"/>
      <c r="H57" s="27"/>
    </row>
    <row r="58" s="30" customFormat="1" ht="28.8" spans="1:8">
      <c r="A58" s="48" t="s">
        <v>64</v>
      </c>
      <c r="B58" s="49" t="s">
        <v>497</v>
      </c>
      <c r="C58" s="51">
        <f t="shared" ref="C58:H58" si="17">SUM(C59:C64)</f>
        <v>0</v>
      </c>
      <c r="D58" s="51">
        <f t="shared" si="17"/>
        <v>0</v>
      </c>
      <c r="E58" s="51">
        <f t="shared" si="17"/>
        <v>0</v>
      </c>
      <c r="F58" s="51">
        <f t="shared" si="17"/>
        <v>0</v>
      </c>
      <c r="G58" s="51">
        <f t="shared" si="17"/>
        <v>0</v>
      </c>
      <c r="H58" s="51">
        <f t="shared" si="17"/>
        <v>0</v>
      </c>
    </row>
    <row r="59" spans="1:8">
      <c r="A59" s="52" t="s">
        <v>498</v>
      </c>
      <c r="B59" s="53" t="s">
        <v>493</v>
      </c>
      <c r="C59" s="27"/>
      <c r="D59" s="27"/>
      <c r="E59" s="27"/>
      <c r="F59" s="27"/>
      <c r="G59" s="27"/>
      <c r="H59" s="27"/>
    </row>
    <row r="60" spans="1:8">
      <c r="A60" s="52" t="s">
        <v>499</v>
      </c>
      <c r="B60" s="53" t="s">
        <v>494</v>
      </c>
      <c r="C60" s="27"/>
      <c r="D60" s="27"/>
      <c r="E60" s="27"/>
      <c r="F60" s="27"/>
      <c r="G60" s="27"/>
      <c r="H60" s="27"/>
    </row>
    <row r="61" spans="1:8">
      <c r="A61" s="52" t="s">
        <v>500</v>
      </c>
      <c r="B61" s="52" t="s">
        <v>495</v>
      </c>
      <c r="C61" s="27"/>
      <c r="D61" s="27"/>
      <c r="E61" s="27"/>
      <c r="F61" s="27"/>
      <c r="G61" s="27"/>
      <c r="H61" s="27"/>
    </row>
    <row r="62" spans="1:8">
      <c r="A62" s="52" t="s">
        <v>501</v>
      </c>
      <c r="B62" s="53" t="s">
        <v>502</v>
      </c>
      <c r="C62" s="27"/>
      <c r="D62" s="27"/>
      <c r="E62" s="27"/>
      <c r="F62" s="27"/>
      <c r="G62" s="27"/>
      <c r="H62" s="27"/>
    </row>
    <row r="63" spans="1:8">
      <c r="A63" s="52" t="s">
        <v>503</v>
      </c>
      <c r="B63" s="53" t="s">
        <v>504</v>
      </c>
      <c r="C63" s="27"/>
      <c r="D63" s="27"/>
      <c r="E63" s="27"/>
      <c r="F63" s="27"/>
      <c r="G63" s="27"/>
      <c r="H63" s="27"/>
    </row>
    <row r="64" ht="28.8" spans="1:8">
      <c r="A64" s="52" t="s">
        <v>505</v>
      </c>
      <c r="B64" s="53" t="s">
        <v>506</v>
      </c>
      <c r="C64" s="27"/>
      <c r="D64" s="27"/>
      <c r="E64" s="27"/>
      <c r="F64" s="27"/>
      <c r="G64" s="27"/>
      <c r="H64" s="27"/>
    </row>
    <row r="65" s="1" customFormat="1" ht="28.8" spans="1:8">
      <c r="A65" s="45" t="s">
        <v>507</v>
      </c>
      <c r="B65" s="46" t="s">
        <v>508</v>
      </c>
      <c r="C65" s="60"/>
      <c r="D65" s="60"/>
      <c r="E65" s="60"/>
      <c r="F65" s="60"/>
      <c r="G65" s="60"/>
      <c r="H65" s="60"/>
    </row>
    <row r="66" s="1" customFormat="1" spans="1:8">
      <c r="A66" s="64"/>
      <c r="B66" s="65"/>
      <c r="C66" s="66"/>
      <c r="D66" s="66"/>
      <c r="E66" s="66"/>
      <c r="F66" s="66"/>
      <c r="G66" s="66"/>
      <c r="H66" s="66"/>
    </row>
    <row r="67" spans="1:8">
      <c r="A67" s="67"/>
      <c r="B67" s="68" t="s">
        <v>509</v>
      </c>
      <c r="C67" s="68"/>
      <c r="D67" s="68"/>
      <c r="E67" s="68"/>
      <c r="F67" s="68"/>
      <c r="G67" s="68"/>
      <c r="H67" s="68"/>
    </row>
    <row r="68" spans="1:8">
      <c r="A68" s="52" t="s">
        <v>479</v>
      </c>
      <c r="B68" s="53" t="s">
        <v>510</v>
      </c>
      <c r="C68" s="54">
        <f>'4'!C6</f>
        <v>0</v>
      </c>
      <c r="D68" s="54">
        <f>'4'!D6</f>
        <v>0</v>
      </c>
      <c r="E68" s="54">
        <f>'4'!E6</f>
        <v>0</v>
      </c>
      <c r="F68" s="54">
        <f>'4'!F6</f>
        <v>0</v>
      </c>
      <c r="G68" s="54">
        <f>'4'!G6</f>
        <v>0</v>
      </c>
      <c r="H68" s="54">
        <f>'4'!H6</f>
        <v>0</v>
      </c>
    </row>
    <row r="69" spans="1:8">
      <c r="A69" s="52" t="s">
        <v>64</v>
      </c>
      <c r="B69" s="53" t="s">
        <v>184</v>
      </c>
      <c r="C69" s="54">
        <f>-'4'!C47</f>
        <v>0</v>
      </c>
      <c r="D69" s="54">
        <f>-'4'!D47</f>
        <v>0</v>
      </c>
      <c r="E69" s="54">
        <f>-'4'!E47</f>
        <v>0</v>
      </c>
      <c r="F69" s="54">
        <f>-'4'!F47</f>
        <v>0</v>
      </c>
      <c r="G69" s="54">
        <f>-'4'!G47</f>
        <v>0</v>
      </c>
      <c r="H69" s="54">
        <f>-'4'!H47</f>
        <v>0</v>
      </c>
    </row>
    <row r="70" ht="28.8" spans="1:8">
      <c r="A70" s="52" t="s">
        <v>96</v>
      </c>
      <c r="B70" s="53" t="s">
        <v>511</v>
      </c>
      <c r="C70" s="27"/>
      <c r="D70" s="27"/>
      <c r="E70" s="27"/>
      <c r="F70" s="27"/>
      <c r="G70" s="27"/>
      <c r="H70" s="27"/>
    </row>
    <row r="71" spans="1:8">
      <c r="A71" s="52" t="s">
        <v>111</v>
      </c>
      <c r="B71" s="53" t="s">
        <v>512</v>
      </c>
      <c r="C71" s="54">
        <f>SUM(C68:C70)</f>
        <v>0</v>
      </c>
      <c r="D71" s="54">
        <f t="shared" ref="D71:H71" si="18">SUM(D68:D70)</f>
        <v>0</v>
      </c>
      <c r="E71" s="54">
        <f t="shared" si="18"/>
        <v>0</v>
      </c>
      <c r="F71" s="54">
        <f t="shared" si="18"/>
        <v>0</v>
      </c>
      <c r="G71" s="54">
        <f t="shared" si="18"/>
        <v>0</v>
      </c>
      <c r="H71" s="54">
        <f t="shared" si="18"/>
        <v>0</v>
      </c>
    </row>
    <row r="72" spans="1:8">
      <c r="A72" s="52" t="s">
        <v>300</v>
      </c>
      <c r="B72" s="53" t="s">
        <v>199</v>
      </c>
      <c r="C72" s="54">
        <f>-'4'!C57</f>
        <v>0</v>
      </c>
      <c r="D72" s="54">
        <f>-'4'!D57</f>
        <v>0</v>
      </c>
      <c r="E72" s="54">
        <f>-'4'!E57</f>
        <v>0</v>
      </c>
      <c r="F72" s="54">
        <f>-'4'!F57</f>
        <v>0</v>
      </c>
      <c r="G72" s="54">
        <f>-'4'!G57</f>
        <v>0</v>
      </c>
      <c r="H72" s="54">
        <f>-'4'!H57</f>
        <v>0</v>
      </c>
    </row>
    <row r="73" spans="1:8">
      <c r="A73" s="52" t="s">
        <v>431</v>
      </c>
      <c r="B73" s="53" t="s">
        <v>206</v>
      </c>
      <c r="C73" s="54">
        <f>-'4'!C63</f>
        <v>0</v>
      </c>
      <c r="D73" s="54">
        <f>-'4'!D63</f>
        <v>0</v>
      </c>
      <c r="E73" s="54">
        <f>-'4'!E63</f>
        <v>0</v>
      </c>
      <c r="F73" s="54">
        <f>-'4'!F63</f>
        <v>0</v>
      </c>
      <c r="G73" s="54">
        <f>-'4'!G63</f>
        <v>0</v>
      </c>
      <c r="H73" s="54">
        <f>-'4'!H63</f>
        <v>0</v>
      </c>
    </row>
    <row r="74" spans="1:8">
      <c r="A74" s="52" t="s">
        <v>513</v>
      </c>
      <c r="B74" s="53" t="s">
        <v>514</v>
      </c>
      <c r="C74" s="27"/>
      <c r="D74" s="27"/>
      <c r="E74" s="27"/>
      <c r="F74" s="27"/>
      <c r="G74" s="27"/>
      <c r="H74" s="27"/>
    </row>
    <row r="75" spans="1:8">
      <c r="A75" s="52" t="s">
        <v>515</v>
      </c>
      <c r="B75" s="69" t="s">
        <v>516</v>
      </c>
      <c r="C75" s="27"/>
      <c r="D75" s="27"/>
      <c r="E75" s="27"/>
      <c r="F75" s="27"/>
      <c r="G75" s="27"/>
      <c r="H75" s="27"/>
    </row>
    <row r="76" ht="43.2" spans="1:8">
      <c r="A76" s="52" t="s">
        <v>517</v>
      </c>
      <c r="B76" s="53" t="s">
        <v>518</v>
      </c>
      <c r="C76" s="27"/>
      <c r="D76" s="27"/>
      <c r="E76" s="27"/>
      <c r="F76" s="27"/>
      <c r="G76" s="27"/>
      <c r="H76" s="27"/>
    </row>
    <row r="77" spans="1:8">
      <c r="A77" s="52" t="s">
        <v>519</v>
      </c>
      <c r="B77" s="53" t="s">
        <v>520</v>
      </c>
      <c r="C77" s="27"/>
      <c r="D77" s="27"/>
      <c r="E77" s="27"/>
      <c r="F77" s="27"/>
      <c r="G77" s="27"/>
      <c r="H77" s="27"/>
    </row>
    <row r="78" spans="1:8">
      <c r="A78" s="52" t="s">
        <v>521</v>
      </c>
      <c r="B78" s="53" t="s">
        <v>522</v>
      </c>
      <c r="C78" s="27"/>
      <c r="D78" s="27"/>
      <c r="E78" s="27"/>
      <c r="F78" s="27"/>
      <c r="G78" s="27"/>
      <c r="H78" s="27"/>
    </row>
    <row r="79" ht="28.8" spans="1:8">
      <c r="A79" s="52" t="s">
        <v>523</v>
      </c>
      <c r="B79" s="53" t="s">
        <v>524</v>
      </c>
      <c r="C79" s="27"/>
      <c r="D79" s="27"/>
      <c r="E79" s="27"/>
      <c r="F79" s="27"/>
      <c r="G79" s="27"/>
      <c r="H79" s="27"/>
    </row>
    <row r="80" spans="1:8">
      <c r="A80" s="52" t="s">
        <v>525</v>
      </c>
      <c r="B80" s="53" t="s">
        <v>212</v>
      </c>
      <c r="C80" s="54">
        <f>-('5'!C23+'5'!C33)</f>
        <v>0</v>
      </c>
      <c r="D80" s="54">
        <f>-('5'!D23+'5'!D33)</f>
        <v>-200</v>
      </c>
      <c r="E80" s="54">
        <f>-('5'!E23+'5'!E33)</f>
        <v>-200</v>
      </c>
      <c r="F80" s="54">
        <f>-('5'!F23+'5'!F33)</f>
        <v>-200</v>
      </c>
      <c r="G80" s="54">
        <f>-('5'!G23+'5'!G33)</f>
        <v>-200</v>
      </c>
      <c r="H80" s="54">
        <f>-('5'!H23+'5'!H33)</f>
        <v>0</v>
      </c>
    </row>
    <row r="81" ht="28.8" spans="1:8">
      <c r="A81" s="52" t="s">
        <v>526</v>
      </c>
      <c r="B81" s="53" t="s">
        <v>527</v>
      </c>
      <c r="C81" s="54">
        <f>SUM(C71:C80)</f>
        <v>0</v>
      </c>
      <c r="D81" s="54">
        <f t="shared" ref="D81:H81" si="19">SUM(D71:D80)</f>
        <v>-200</v>
      </c>
      <c r="E81" s="54">
        <f t="shared" si="19"/>
        <v>-200</v>
      </c>
      <c r="F81" s="54">
        <f t="shared" si="19"/>
        <v>-200</v>
      </c>
      <c r="G81" s="54">
        <f t="shared" si="19"/>
        <v>-200</v>
      </c>
      <c r="H81" s="54">
        <f t="shared" si="19"/>
        <v>0</v>
      </c>
    </row>
    <row r="82" spans="1:8">
      <c r="A82" s="52" t="s">
        <v>528</v>
      </c>
      <c r="B82" s="53" t="s">
        <v>529</v>
      </c>
      <c r="C82" s="27"/>
      <c r="D82" s="27"/>
      <c r="E82" s="27"/>
      <c r="F82" s="27"/>
      <c r="G82" s="27"/>
      <c r="H82" s="27"/>
    </row>
    <row r="83" spans="1:8">
      <c r="A83" s="52" t="s">
        <v>530</v>
      </c>
      <c r="B83" s="53" t="s">
        <v>531</v>
      </c>
      <c r="C83" s="54">
        <f>C81+C82</f>
        <v>0</v>
      </c>
      <c r="D83" s="54">
        <f t="shared" ref="D83:H83" si="20">D81+D82</f>
        <v>-200</v>
      </c>
      <c r="E83" s="54">
        <f t="shared" si="20"/>
        <v>-200</v>
      </c>
      <c r="F83" s="54">
        <f t="shared" si="20"/>
        <v>-200</v>
      </c>
      <c r="G83" s="54">
        <f t="shared" si="20"/>
        <v>-200</v>
      </c>
      <c r="H83" s="54">
        <f t="shared" si="20"/>
        <v>0</v>
      </c>
    </row>
    <row r="84" spans="1:8">
      <c r="A84" s="70"/>
      <c r="B84" s="71"/>
      <c r="C84" s="72"/>
      <c r="D84" s="72"/>
      <c r="E84" s="72"/>
      <c r="F84" s="72"/>
      <c r="G84" s="72"/>
      <c r="H84" s="72"/>
    </row>
    <row r="85" spans="1:8">
      <c r="A85" s="67"/>
      <c r="B85" s="68" t="s">
        <v>532</v>
      </c>
      <c r="C85" s="68"/>
      <c r="D85" s="68"/>
      <c r="E85" s="68"/>
      <c r="F85" s="68"/>
      <c r="G85" s="68"/>
      <c r="H85" s="68"/>
    </row>
    <row r="86" spans="1:8">
      <c r="A86" s="73" t="s">
        <v>5</v>
      </c>
      <c r="B86" s="69" t="s">
        <v>533</v>
      </c>
      <c r="C86" s="28"/>
      <c r="D86" s="28"/>
      <c r="E86" s="28"/>
      <c r="F86" s="28"/>
      <c r="G86" s="28"/>
      <c r="H86" s="28"/>
    </row>
    <row r="87" spans="1:8">
      <c r="A87" s="52" t="s">
        <v>7</v>
      </c>
      <c r="B87" s="53" t="s">
        <v>534</v>
      </c>
      <c r="C87" s="54">
        <f>C83</f>
        <v>0</v>
      </c>
      <c r="D87" s="54">
        <f t="shared" ref="D87:H87" si="21">D83</f>
        <v>-200</v>
      </c>
      <c r="E87" s="54">
        <f t="shared" si="21"/>
        <v>-200</v>
      </c>
      <c r="F87" s="54">
        <f t="shared" si="21"/>
        <v>-200</v>
      </c>
      <c r="G87" s="54">
        <f t="shared" si="21"/>
        <v>-200</v>
      </c>
      <c r="H87" s="54">
        <f t="shared" si="21"/>
        <v>0</v>
      </c>
    </row>
    <row r="88" spans="1:8">
      <c r="A88" s="52" t="s">
        <v>30</v>
      </c>
      <c r="B88" s="53" t="s">
        <v>535</v>
      </c>
      <c r="C88" s="54">
        <f>'4'!C53</f>
        <v>0</v>
      </c>
      <c r="D88" s="54">
        <f>'4'!D53</f>
        <v>400</v>
      </c>
      <c r="E88" s="54">
        <f>'4'!E53</f>
        <v>400</v>
      </c>
      <c r="F88" s="54">
        <f>'4'!F53</f>
        <v>400</v>
      </c>
      <c r="G88" s="54">
        <f>'4'!G53</f>
        <v>400</v>
      </c>
      <c r="H88" s="54">
        <f>'4'!H53</f>
        <v>400</v>
      </c>
    </row>
    <row r="89" ht="28.8" spans="1:10">
      <c r="A89" s="52" t="s">
        <v>45</v>
      </c>
      <c r="B89" s="61" t="s">
        <v>536</v>
      </c>
      <c r="C89" s="27"/>
      <c r="D89" s="27"/>
      <c r="E89" s="27"/>
      <c r="F89" s="27"/>
      <c r="G89" s="27"/>
      <c r="H89" s="27"/>
      <c r="J89" s="62"/>
    </row>
    <row r="90" ht="28.8" spans="1:10">
      <c r="A90" s="52" t="s">
        <v>57</v>
      </c>
      <c r="B90" s="61" t="s">
        <v>537</v>
      </c>
      <c r="C90" s="27"/>
      <c r="D90" s="74"/>
      <c r="E90" s="27"/>
      <c r="F90" s="27"/>
      <c r="G90" s="27"/>
      <c r="H90" s="27"/>
      <c r="J90" s="62"/>
    </row>
    <row r="91" ht="28.8" spans="1:8">
      <c r="A91" s="52" t="s">
        <v>460</v>
      </c>
      <c r="B91" s="61" t="s">
        <v>538</v>
      </c>
      <c r="C91" s="27"/>
      <c r="D91" s="27"/>
      <c r="E91" s="27"/>
      <c r="F91" s="27"/>
      <c r="G91" s="27"/>
      <c r="H91" s="27"/>
    </row>
    <row r="92" ht="28.8" spans="1:8">
      <c r="A92" s="52" t="s">
        <v>461</v>
      </c>
      <c r="B92" s="53" t="s">
        <v>539</v>
      </c>
      <c r="C92" s="27"/>
      <c r="D92" s="74"/>
      <c r="E92" s="74"/>
      <c r="F92" s="74"/>
      <c r="G92" s="74"/>
      <c r="H92" s="74"/>
    </row>
    <row r="93" ht="28.8" spans="1:8">
      <c r="A93" s="52" t="s">
        <v>463</v>
      </c>
      <c r="B93" s="53" t="s">
        <v>540</v>
      </c>
      <c r="C93" s="27"/>
      <c r="D93" s="27"/>
      <c r="E93" s="27"/>
      <c r="F93" s="27"/>
      <c r="G93" s="27"/>
      <c r="H93" s="27"/>
    </row>
    <row r="94" ht="28.8" spans="1:8">
      <c r="A94" s="52" t="s">
        <v>541</v>
      </c>
      <c r="B94" s="53" t="s">
        <v>542</v>
      </c>
      <c r="C94" s="27"/>
      <c r="D94" s="54">
        <f>C20-D20</f>
        <v>0</v>
      </c>
      <c r="E94" s="54">
        <f>IF(E5&gt;0,D20-E20,0)</f>
        <v>0</v>
      </c>
      <c r="F94" s="54">
        <f>IF(E5&gt;0,E20-F20,IF(E5&gt;0,D20-F20))</f>
        <v>0</v>
      </c>
      <c r="G94" s="54">
        <f>F20-G20</f>
        <v>0</v>
      </c>
      <c r="H94" s="54">
        <f>G20-H20</f>
        <v>0</v>
      </c>
    </row>
    <row r="95" ht="28.8" spans="1:8">
      <c r="A95" s="52" t="s">
        <v>543</v>
      </c>
      <c r="B95" s="53" t="s">
        <v>544</v>
      </c>
      <c r="C95" s="27"/>
      <c r="D95" s="54">
        <f>SUM(C25:C30,C21)-SUM(D25:D30,D21)</f>
        <v>0</v>
      </c>
      <c r="E95" s="54">
        <f>IF(E5&gt;0,SUM(D25:D30,D21)-SUM(E25:E30,E21),0)</f>
        <v>0</v>
      </c>
      <c r="F95" s="54">
        <f>IF(E5&gt;0,SUM(E25:E30,E21)-SUM(F25:F30,F21),IF(E5&gt;0,SUM(E25:E30,E21)-SUM(F25:F30,F21),SUM(D25:D30,D21)-SUM(F25:F30,F21)))</f>
        <v>0</v>
      </c>
      <c r="G95" s="54">
        <f>SUM(F25:F30,F21)-SUM(G25:G30,G21)</f>
        <v>0</v>
      </c>
      <c r="H95" s="54">
        <f t="shared" ref="H95" si="22">SUM(G25:G30,G21)-SUM(H25:H30,H21)</f>
        <v>0</v>
      </c>
    </row>
    <row r="96" spans="1:8">
      <c r="A96" s="52" t="s">
        <v>545</v>
      </c>
      <c r="B96" s="53" t="s">
        <v>546</v>
      </c>
      <c r="C96" s="27"/>
      <c r="D96" s="54">
        <f>C31-D31</f>
        <v>0</v>
      </c>
      <c r="E96" s="54">
        <f>IF(E5&gt;0,D31-E31,0)</f>
        <v>0</v>
      </c>
      <c r="F96" s="54">
        <f>IF(E5&gt;0,E31-F31,IF(E5&gt;0,E31-F31,D31-F31))</f>
        <v>0</v>
      </c>
      <c r="G96" s="54">
        <f>F31-G31</f>
        <v>0</v>
      </c>
      <c r="H96" s="54">
        <f>G31-H31</f>
        <v>0</v>
      </c>
    </row>
    <row r="97" spans="1:8">
      <c r="A97" s="52" t="s">
        <v>547</v>
      </c>
      <c r="B97" s="53" t="s">
        <v>548</v>
      </c>
      <c r="C97" s="27"/>
      <c r="D97" s="54">
        <f>C33-D33</f>
        <v>0</v>
      </c>
      <c r="E97" s="54">
        <f>IF(E5&gt;0,D33-E33,0)</f>
        <v>0</v>
      </c>
      <c r="F97" s="54">
        <f>IF(E5&gt;0,E33-F33,IF(E5&gt;0,E33-F33,D33-F33))</f>
        <v>0</v>
      </c>
      <c r="G97" s="54">
        <f>F33-G33</f>
        <v>0</v>
      </c>
      <c r="H97" s="54">
        <f>G33-H33</f>
        <v>0</v>
      </c>
    </row>
    <row r="98" ht="28.8" spans="1:8">
      <c r="A98" s="52" t="s">
        <v>549</v>
      </c>
      <c r="B98" s="53" t="s">
        <v>550</v>
      </c>
      <c r="C98" s="27"/>
      <c r="D98" s="54">
        <f>SUM(C34:C35)-SUM(D34:D35)</f>
        <v>0</v>
      </c>
      <c r="E98" s="54">
        <f>IF(E5&gt;0,SUM(D34:D35)-SUM(E34:E35),0)</f>
        <v>0</v>
      </c>
      <c r="F98" s="54">
        <f>IF(E5&gt;0,SUM(E34:F35)-SUM(F34:F35),IF(E5&gt;0,SUM(E34:E35)-SUM(F34:F35),SUM(D34:D35)-SUM(F34:F35)))</f>
        <v>0</v>
      </c>
      <c r="G98" s="54">
        <f>SUM(F34:F35)-SUM(G34:G35)</f>
        <v>0</v>
      </c>
      <c r="H98" s="54">
        <f>SUM(G34:G35)-SUM(H34:H35)</f>
        <v>0</v>
      </c>
    </row>
    <row r="99" spans="1:8">
      <c r="A99" s="52" t="s">
        <v>551</v>
      </c>
      <c r="B99" s="53" t="s">
        <v>552</v>
      </c>
      <c r="C99" s="27"/>
      <c r="D99" s="54">
        <f>C36-D36</f>
        <v>0</v>
      </c>
      <c r="E99" s="54">
        <f>IF(E5&gt;0,D36-E36,0)</f>
        <v>0</v>
      </c>
      <c r="F99" s="54">
        <f>IF(E5&gt;0,E36-F36,IF(E5&gt;0,E36-F36,D36-F36))</f>
        <v>0</v>
      </c>
      <c r="G99" s="54">
        <f t="shared" ref="G99:H100" si="23">F36-G36</f>
        <v>0</v>
      </c>
      <c r="H99" s="54">
        <f t="shared" si="23"/>
        <v>0</v>
      </c>
    </row>
    <row r="100" ht="28.8" spans="1:8">
      <c r="A100" s="52" t="s">
        <v>553</v>
      </c>
      <c r="B100" s="53" t="s">
        <v>554</v>
      </c>
      <c r="C100" s="27"/>
      <c r="D100" s="54">
        <f>C37-D37</f>
        <v>0</v>
      </c>
      <c r="E100" s="54">
        <f>IF(E5&gt;0,D37-E37,0)</f>
        <v>0</v>
      </c>
      <c r="F100" s="54">
        <f>IF(E5&gt;0,E37-F37,IF(E5&gt;0,E37-F37,D37-F37))</f>
        <v>0</v>
      </c>
      <c r="G100" s="54">
        <f t="shared" si="23"/>
        <v>0</v>
      </c>
      <c r="H100" s="54">
        <f t="shared" si="23"/>
        <v>0</v>
      </c>
    </row>
    <row r="101" ht="28.8" spans="1:8">
      <c r="A101" s="52" t="s">
        <v>555</v>
      </c>
      <c r="B101" s="53" t="s">
        <v>556</v>
      </c>
      <c r="C101" s="27"/>
      <c r="D101" s="54">
        <f>C41-D41</f>
        <v>0</v>
      </c>
      <c r="E101" s="54">
        <f>IF(E5&gt;0,D41-E41,0)</f>
        <v>0</v>
      </c>
      <c r="F101" s="54">
        <f>IF(E5&gt;0,E41-F41,IF(E5&gt;0,E41-F41,D41-F41))</f>
        <v>0</v>
      </c>
      <c r="G101" s="54">
        <f>F41-G41</f>
        <v>0</v>
      </c>
      <c r="H101" s="54">
        <f>G41-H41</f>
        <v>0</v>
      </c>
    </row>
    <row r="102" spans="1:8">
      <c r="A102" s="52" t="s">
        <v>557</v>
      </c>
      <c r="B102" s="53" t="s">
        <v>558</v>
      </c>
      <c r="C102" s="27"/>
      <c r="D102" s="54">
        <f>D51-C51</f>
        <v>0</v>
      </c>
      <c r="E102" s="54">
        <f>IF(E5&gt;0,E51-D51,0)</f>
        <v>0</v>
      </c>
      <c r="F102" s="54">
        <f>IF(E5&gt;0,F51-E51,IF(E5&gt;0,F51-E51,F51-D51))</f>
        <v>0</v>
      </c>
      <c r="G102" s="54">
        <f>G51-F51</f>
        <v>0</v>
      </c>
      <c r="H102" s="54">
        <f>H51-G51</f>
        <v>0</v>
      </c>
    </row>
    <row r="103" ht="28.8" spans="1:8">
      <c r="A103" s="52" t="s">
        <v>559</v>
      </c>
      <c r="B103" s="53" t="s">
        <v>560</v>
      </c>
      <c r="C103" s="27"/>
      <c r="D103" s="54">
        <f>D56+D55-C56-C55</f>
        <v>0</v>
      </c>
      <c r="E103" s="54">
        <f>IF(E5&gt;0,E56+E55-D56-D55,0)</f>
        <v>0</v>
      </c>
      <c r="F103" s="54">
        <f>IF(E5&gt;0,F56+F55-E56-E55,IF(E5&gt;0,F56+F55-E56-E55,F56+F55-D56-D55))</f>
        <v>0</v>
      </c>
      <c r="G103" s="54">
        <f>G56+G55-F56-F55</f>
        <v>0</v>
      </c>
      <c r="H103" s="54">
        <f>H56+H55-G56-G55</f>
        <v>0</v>
      </c>
    </row>
    <row r="104" ht="28.8" spans="1:8">
      <c r="A104" s="52" t="s">
        <v>561</v>
      </c>
      <c r="B104" s="53" t="s">
        <v>562</v>
      </c>
      <c r="C104" s="27"/>
      <c r="D104" s="54">
        <f>D61+D60-C61-C60</f>
        <v>0</v>
      </c>
      <c r="E104" s="54">
        <f>IF(E5&gt;0,E61+E60-D61-D60,0)</f>
        <v>0</v>
      </c>
      <c r="F104" s="54">
        <f>IF(E5&gt;0,F61+F60-E61-E60,IF(E5&gt;0,F61+F60-E61-E60,F61+F60-D61-D60))</f>
        <v>0</v>
      </c>
      <c r="G104" s="54">
        <f>G61+G60-F61-F60</f>
        <v>0</v>
      </c>
      <c r="H104" s="54">
        <f>H61+H60-G61-G60</f>
        <v>0</v>
      </c>
    </row>
    <row r="105" ht="28.8" spans="1:8">
      <c r="A105" s="52" t="s">
        <v>563</v>
      </c>
      <c r="B105" s="53" t="s">
        <v>564</v>
      </c>
      <c r="C105" s="27"/>
      <c r="D105" s="54">
        <f>D62-C62</f>
        <v>0</v>
      </c>
      <c r="E105" s="54">
        <f>IF(E5&gt;0,E62-D62,0)</f>
        <v>0</v>
      </c>
      <c r="F105" s="54">
        <f>IF(E5&gt;0,F62-E62,IF(E5&gt;0,F62-E62,F62-D62))</f>
        <v>0</v>
      </c>
      <c r="G105" s="54">
        <f t="shared" ref="G105:H106" si="24">G62-F62</f>
        <v>0</v>
      </c>
      <c r="H105" s="54">
        <f t="shared" si="24"/>
        <v>0</v>
      </c>
    </row>
    <row r="106" ht="28.8" spans="1:8">
      <c r="A106" s="52" t="s">
        <v>565</v>
      </c>
      <c r="B106" s="53" t="s">
        <v>566</v>
      </c>
      <c r="C106" s="27"/>
      <c r="D106" s="54">
        <f>D63-C63</f>
        <v>0</v>
      </c>
      <c r="E106" s="54">
        <f>IF(E5&gt;0,E63-D63,0)</f>
        <v>0</v>
      </c>
      <c r="F106" s="54">
        <f>IF(E5&gt;0,F63-E63,IF(E5&gt;0,F63-E63,F63-D63))</f>
        <v>0</v>
      </c>
      <c r="G106" s="54">
        <f t="shared" si="24"/>
        <v>0</v>
      </c>
      <c r="H106" s="54">
        <f t="shared" si="24"/>
        <v>0</v>
      </c>
    </row>
    <row r="107" ht="28.8" spans="1:8">
      <c r="A107" s="52" t="s">
        <v>567</v>
      </c>
      <c r="B107" s="53" t="s">
        <v>568</v>
      </c>
      <c r="C107" s="27"/>
      <c r="D107" s="75">
        <f>D64+D57-C57-C64</f>
        <v>0</v>
      </c>
      <c r="E107" s="75">
        <f>IF(E5&gt;0,E64+E57-D57-D64,0)</f>
        <v>0</v>
      </c>
      <c r="F107" s="75">
        <f>IF(E5&gt;0,F64+F57-E64-E57,IF(E5&gt;0,F64+F57-E57-E64,F65-F64+F57-D57-D64))</f>
        <v>0</v>
      </c>
      <c r="G107" s="75">
        <f t="shared" ref="G107:H107" si="25">G64+G57-F57-F64</f>
        <v>0</v>
      </c>
      <c r="H107" s="75">
        <f t="shared" si="25"/>
        <v>0</v>
      </c>
    </row>
    <row r="108" ht="28.8" spans="1:8">
      <c r="A108" s="52" t="s">
        <v>569</v>
      </c>
      <c r="B108" s="53" t="s">
        <v>570</v>
      </c>
      <c r="C108" s="27"/>
      <c r="D108" s="54">
        <f>D65-C65</f>
        <v>0</v>
      </c>
      <c r="E108" s="54">
        <f>IF(E5&gt;0,E65-D65,0)</f>
        <v>0</v>
      </c>
      <c r="F108" s="54">
        <f>IF(E5&gt;0,F65-E65,IF(E5&gt;0,F65-E65,F65-D65))</f>
        <v>0</v>
      </c>
      <c r="G108" s="54">
        <f>G65-F65</f>
        <v>0</v>
      </c>
      <c r="H108" s="54">
        <f>H65-G65</f>
        <v>0</v>
      </c>
    </row>
    <row r="109" s="1" customFormat="1" spans="1:8">
      <c r="A109" s="45"/>
      <c r="B109" s="46" t="s">
        <v>571</v>
      </c>
      <c r="C109" s="47">
        <f t="shared" ref="C109:H109" si="26">SUM(C87:C108)</f>
        <v>0</v>
      </c>
      <c r="D109" s="47">
        <f t="shared" si="26"/>
        <v>200</v>
      </c>
      <c r="E109" s="47">
        <f t="shared" si="26"/>
        <v>200</v>
      </c>
      <c r="F109" s="47">
        <f t="shared" si="26"/>
        <v>200</v>
      </c>
      <c r="G109" s="47">
        <f t="shared" si="26"/>
        <v>200</v>
      </c>
      <c r="H109" s="47">
        <f t="shared" si="26"/>
        <v>400</v>
      </c>
    </row>
    <row r="110" spans="1:8">
      <c r="A110" s="73" t="s">
        <v>64</v>
      </c>
      <c r="B110" s="69" t="s">
        <v>572</v>
      </c>
      <c r="C110" s="28"/>
      <c r="D110" s="28"/>
      <c r="E110" s="28"/>
      <c r="F110" s="28"/>
      <c r="G110" s="28"/>
      <c r="H110" s="28"/>
    </row>
    <row r="111" ht="29.45" customHeight="1" spans="1:8">
      <c r="A111" s="52" t="s">
        <v>498</v>
      </c>
      <c r="B111" s="53" t="s">
        <v>573</v>
      </c>
      <c r="C111" s="54">
        <f>-'4'!C127</f>
        <v>0</v>
      </c>
      <c r="D111" s="54">
        <f>-'4'!D127</f>
        <v>-3000</v>
      </c>
      <c r="E111" s="54">
        <f>-'4'!E127</f>
        <v>-1000</v>
      </c>
      <c r="F111" s="54">
        <f>-'4'!F127</f>
        <v>0</v>
      </c>
      <c r="G111" s="54">
        <f>-'4'!G127</f>
        <v>0</v>
      </c>
      <c r="H111" s="54">
        <f>-'4'!H127</f>
        <v>0</v>
      </c>
    </row>
    <row r="112" ht="28.8" spans="1:8">
      <c r="A112" s="52" t="s">
        <v>499</v>
      </c>
      <c r="B112" s="53" t="s">
        <v>574</v>
      </c>
      <c r="C112" s="27"/>
      <c r="D112" s="27"/>
      <c r="E112" s="27"/>
      <c r="F112" s="27"/>
      <c r="G112" s="27"/>
      <c r="H112" s="27"/>
    </row>
    <row r="113" ht="28.8" spans="1:8">
      <c r="A113" s="52" t="s">
        <v>500</v>
      </c>
      <c r="B113" s="53" t="s">
        <v>575</v>
      </c>
      <c r="C113" s="27"/>
      <c r="D113" s="54">
        <f>(C18+C16)-(D18+D16)</f>
        <v>0</v>
      </c>
      <c r="E113" s="54">
        <f>IF(E5&gt;0,(D18+D16)-(E18+E16),0)</f>
        <v>0</v>
      </c>
      <c r="F113" s="54">
        <f>IF(E5&gt;0,(E18+E16)-(F18+F16),IF(E5&gt;0,(E18+E16)-(F18+F16),(D18+D16)-(F18+F16)))</f>
        <v>0</v>
      </c>
      <c r="G113" s="54">
        <f>(F18+F16)-(G18+G16)</f>
        <v>0</v>
      </c>
      <c r="H113" s="54">
        <f t="shared" ref="H113" si="27">(G18+G16)-(H18+H16)</f>
        <v>0</v>
      </c>
    </row>
    <row r="114" spans="1:8">
      <c r="A114" s="52" t="s">
        <v>501</v>
      </c>
      <c r="B114" s="53" t="s">
        <v>576</v>
      </c>
      <c r="C114" s="27"/>
      <c r="D114" s="27"/>
      <c r="E114" s="27"/>
      <c r="F114" s="27"/>
      <c r="G114" s="27"/>
      <c r="H114" s="27"/>
    </row>
    <row r="115" spans="1:8">
      <c r="A115" s="52" t="s">
        <v>503</v>
      </c>
      <c r="B115" s="53" t="s">
        <v>577</v>
      </c>
      <c r="C115" s="27"/>
      <c r="D115" s="27"/>
      <c r="E115" s="27"/>
      <c r="F115" s="27"/>
      <c r="G115" s="27"/>
      <c r="H115" s="27"/>
    </row>
    <row r="116" spans="1:8">
      <c r="A116" s="52" t="s">
        <v>505</v>
      </c>
      <c r="B116" s="53" t="s">
        <v>578</v>
      </c>
      <c r="C116" s="27"/>
      <c r="D116" s="27"/>
      <c r="E116" s="27"/>
      <c r="F116" s="27"/>
      <c r="G116" s="27"/>
      <c r="H116" s="27"/>
    </row>
    <row r="117" ht="28.8" spans="1:8">
      <c r="A117" s="52" t="s">
        <v>579</v>
      </c>
      <c r="B117" s="53" t="s">
        <v>580</v>
      </c>
      <c r="C117" s="27"/>
      <c r="D117" s="27"/>
      <c r="E117" s="27"/>
      <c r="F117" s="27"/>
      <c r="G117" s="27"/>
      <c r="H117" s="27"/>
    </row>
    <row r="118" ht="28.8" spans="1:8">
      <c r="A118" s="52" t="s">
        <v>581</v>
      </c>
      <c r="B118" s="53" t="s">
        <v>582</v>
      </c>
      <c r="C118" s="27"/>
      <c r="D118" s="27"/>
      <c r="E118" s="27"/>
      <c r="F118" s="27"/>
      <c r="G118" s="27"/>
      <c r="H118" s="27"/>
    </row>
    <row r="119" s="1" customFormat="1" spans="1:8">
      <c r="A119" s="45"/>
      <c r="B119" s="46" t="s">
        <v>583</v>
      </c>
      <c r="C119" s="47">
        <f t="shared" ref="C119:H119" si="28">SUM(C111:C118)</f>
        <v>0</v>
      </c>
      <c r="D119" s="47">
        <f t="shared" si="28"/>
        <v>-3000</v>
      </c>
      <c r="E119" s="47">
        <f t="shared" si="28"/>
        <v>-1000</v>
      </c>
      <c r="F119" s="47">
        <f t="shared" si="28"/>
        <v>0</v>
      </c>
      <c r="G119" s="47">
        <f t="shared" si="28"/>
        <v>0</v>
      </c>
      <c r="H119" s="47">
        <f t="shared" si="28"/>
        <v>0</v>
      </c>
    </row>
    <row r="120" spans="1:8">
      <c r="A120" s="73" t="s">
        <v>96</v>
      </c>
      <c r="B120" s="69" t="s">
        <v>584</v>
      </c>
      <c r="C120" s="28"/>
      <c r="D120" s="28"/>
      <c r="E120" s="28"/>
      <c r="F120" s="28"/>
      <c r="G120" s="28"/>
      <c r="H120" s="28"/>
    </row>
    <row r="121" spans="1:8">
      <c r="A121" s="52" t="s">
        <v>98</v>
      </c>
      <c r="B121" s="53" t="s">
        <v>585</v>
      </c>
      <c r="C121" s="54">
        <f>SUM(C122:C125)</f>
        <v>0</v>
      </c>
      <c r="D121" s="54">
        <f t="shared" ref="D121:H121" si="29">SUM(D122:D125)</f>
        <v>0</v>
      </c>
      <c r="E121" s="54">
        <f t="shared" si="29"/>
        <v>0</v>
      </c>
      <c r="F121" s="54">
        <f t="shared" si="29"/>
        <v>0</v>
      </c>
      <c r="G121" s="54">
        <f t="shared" si="29"/>
        <v>0</v>
      </c>
      <c r="H121" s="54">
        <f t="shared" si="29"/>
        <v>0</v>
      </c>
    </row>
    <row r="122" spans="1:8">
      <c r="A122" s="76" t="s">
        <v>100</v>
      </c>
      <c r="B122" s="77" t="s">
        <v>586</v>
      </c>
      <c r="C122" s="78"/>
      <c r="D122" s="78"/>
      <c r="E122" s="78"/>
      <c r="F122" s="78"/>
      <c r="G122" s="78"/>
      <c r="H122" s="78"/>
    </row>
    <row r="123" spans="1:8">
      <c r="A123" s="76" t="s">
        <v>587</v>
      </c>
      <c r="B123" s="77" t="s">
        <v>588</v>
      </c>
      <c r="C123" s="78"/>
      <c r="D123" s="78"/>
      <c r="E123" s="78"/>
      <c r="F123" s="78"/>
      <c r="G123" s="78"/>
      <c r="H123" s="78"/>
    </row>
    <row r="124" spans="1:8">
      <c r="A124" s="76" t="s">
        <v>589</v>
      </c>
      <c r="B124" s="77" t="s">
        <v>590</v>
      </c>
      <c r="C124" s="78"/>
      <c r="D124" s="78"/>
      <c r="E124" s="78"/>
      <c r="F124" s="78"/>
      <c r="G124" s="78"/>
      <c r="H124" s="78"/>
    </row>
    <row r="125" spans="1:8">
      <c r="A125" s="76" t="s">
        <v>591</v>
      </c>
      <c r="B125" s="77" t="s">
        <v>592</v>
      </c>
      <c r="C125" s="78"/>
      <c r="D125" s="78"/>
      <c r="E125" s="78"/>
      <c r="F125" s="78"/>
      <c r="G125" s="78"/>
      <c r="H125" s="78"/>
    </row>
    <row r="126" ht="28.8" spans="1:8">
      <c r="A126" s="52" t="s">
        <v>101</v>
      </c>
      <c r="B126" s="53" t="s">
        <v>593</v>
      </c>
      <c r="C126" s="54">
        <f>SUM(C127,C130,C135:C138)</f>
        <v>0</v>
      </c>
      <c r="D126" s="54">
        <f t="shared" ref="D126:H126" si="30">SUM(D127,D130,D135:D138)</f>
        <v>3800</v>
      </c>
      <c r="E126" s="54">
        <f t="shared" si="30"/>
        <v>-200</v>
      </c>
      <c r="F126" s="54">
        <f t="shared" si="30"/>
        <v>-900</v>
      </c>
      <c r="G126" s="54">
        <f t="shared" si="30"/>
        <v>-200</v>
      </c>
      <c r="H126" s="54">
        <f t="shared" si="30"/>
        <v>0</v>
      </c>
    </row>
    <row r="127" s="31" customFormat="1" spans="1:8">
      <c r="A127" s="76" t="s">
        <v>103</v>
      </c>
      <c r="B127" s="77" t="s">
        <v>594</v>
      </c>
      <c r="C127" s="79">
        <f>SUM(C128:C129)</f>
        <v>0</v>
      </c>
      <c r="D127" s="79">
        <f t="shared" ref="D127:H127" si="31">SUM(D128:D129)</f>
        <v>4000</v>
      </c>
      <c r="E127" s="79">
        <f t="shared" si="31"/>
        <v>0</v>
      </c>
      <c r="F127" s="79">
        <f t="shared" si="31"/>
        <v>0</v>
      </c>
      <c r="G127" s="79">
        <f t="shared" si="31"/>
        <v>0</v>
      </c>
      <c r="H127" s="79">
        <f t="shared" si="31"/>
        <v>0</v>
      </c>
    </row>
    <row r="128" s="32" customFormat="1" ht="14.45" customHeight="1" spans="1:8">
      <c r="A128" s="80" t="s">
        <v>595</v>
      </c>
      <c r="B128" s="81" t="s">
        <v>596</v>
      </c>
      <c r="C128" s="79">
        <f>'5'!C18+'5'!C19+'5'!C30</f>
        <v>0</v>
      </c>
      <c r="D128" s="79">
        <f>'5'!D18+'5'!D19+'5'!D30</f>
        <v>4000</v>
      </c>
      <c r="E128" s="79">
        <f>'5'!E18+'5'!E19+'5'!E30</f>
        <v>0</v>
      </c>
      <c r="F128" s="79">
        <f>'5'!F18+'5'!F19+'5'!F30</f>
        <v>0</v>
      </c>
      <c r="G128" s="79">
        <f>'5'!G18+'5'!G19+'5'!G30</f>
        <v>0</v>
      </c>
      <c r="H128" s="79">
        <f>'5'!H18+'5'!H19+'5'!H30</f>
        <v>0</v>
      </c>
    </row>
    <row r="129" s="32" customFormat="1" ht="14.45" customHeight="1" spans="1:8">
      <c r="A129" s="80" t="s">
        <v>597</v>
      </c>
      <c r="B129" s="81" t="s">
        <v>598</v>
      </c>
      <c r="C129" s="82"/>
      <c r="D129" s="82"/>
      <c r="E129" s="82"/>
      <c r="F129" s="82"/>
      <c r="G129" s="82"/>
      <c r="H129" s="82"/>
    </row>
    <row r="130" s="31" customFormat="1" spans="1:8">
      <c r="A130" s="76" t="s">
        <v>105</v>
      </c>
      <c r="B130" s="77" t="s">
        <v>599</v>
      </c>
      <c r="C130" s="79">
        <f>SUM(C131:C134)</f>
        <v>0</v>
      </c>
      <c r="D130" s="79">
        <f t="shared" ref="D130:H130" si="32">SUM(D131:D134)</f>
        <v>-200</v>
      </c>
      <c r="E130" s="79">
        <f t="shared" si="32"/>
        <v>-200</v>
      </c>
      <c r="F130" s="79">
        <f t="shared" si="32"/>
        <v>-900</v>
      </c>
      <c r="G130" s="79">
        <f t="shared" si="32"/>
        <v>-200</v>
      </c>
      <c r="H130" s="79">
        <f t="shared" si="32"/>
        <v>0</v>
      </c>
    </row>
    <row r="131" s="32" customFormat="1" ht="15" customHeight="1" spans="1:8">
      <c r="A131" s="80" t="s">
        <v>600</v>
      </c>
      <c r="B131" s="81" t="s">
        <v>601</v>
      </c>
      <c r="C131" s="79">
        <f>-('5'!C20+'5'!C21)</f>
        <v>0</v>
      </c>
      <c r="D131" s="79">
        <f>-('5'!D20+'5'!D21)</f>
        <v>0</v>
      </c>
      <c r="E131" s="79">
        <f>-('5'!E20+'5'!E21)</f>
        <v>0</v>
      </c>
      <c r="F131" s="79">
        <f>-('5'!F20+'5'!F21)</f>
        <v>-700</v>
      </c>
      <c r="G131" s="79">
        <f>-('5'!G20+'5'!G21)</f>
        <v>0</v>
      </c>
      <c r="H131" s="79">
        <f>-('5'!H20+'5'!H21)</f>
        <v>0</v>
      </c>
    </row>
    <row r="132" s="32" customFormat="1" ht="15" customHeight="1" spans="1:8">
      <c r="A132" s="80" t="s">
        <v>602</v>
      </c>
      <c r="B132" s="81" t="s">
        <v>603</v>
      </c>
      <c r="C132" s="82"/>
      <c r="D132" s="82"/>
      <c r="E132" s="82"/>
      <c r="F132" s="82"/>
      <c r="G132" s="82"/>
      <c r="H132" s="82"/>
    </row>
    <row r="133" s="32" customFormat="1" ht="15" customHeight="1" spans="1:8">
      <c r="A133" s="80" t="s">
        <v>604</v>
      </c>
      <c r="B133" s="81" t="s">
        <v>605</v>
      </c>
      <c r="C133" s="79">
        <f>-('5'!C23+'5'!C33)</f>
        <v>0</v>
      </c>
      <c r="D133" s="79">
        <f>-('5'!D23+'5'!D33)</f>
        <v>-200</v>
      </c>
      <c r="E133" s="79">
        <f>-('5'!E23+'5'!E33)</f>
        <v>-200</v>
      </c>
      <c r="F133" s="79">
        <f>-('5'!F23+'5'!F33)</f>
        <v>-200</v>
      </c>
      <c r="G133" s="79">
        <f>-('5'!G23+'5'!G33)</f>
        <v>-200</v>
      </c>
      <c r="H133" s="79">
        <f>-('5'!H23+'5'!H33)</f>
        <v>0</v>
      </c>
    </row>
    <row r="134" s="32" customFormat="1" ht="15" customHeight="1" spans="1:8">
      <c r="A134" s="80" t="s">
        <v>606</v>
      </c>
      <c r="B134" s="81" t="s">
        <v>607</v>
      </c>
      <c r="C134" s="79">
        <f>-'5'!C31</f>
        <v>0</v>
      </c>
      <c r="D134" s="79">
        <f>-'5'!D31</f>
        <v>0</v>
      </c>
      <c r="E134" s="79">
        <f>-'5'!E31</f>
        <v>0</v>
      </c>
      <c r="F134" s="79">
        <f>-'5'!F31</f>
        <v>0</v>
      </c>
      <c r="G134" s="79">
        <f>-'5'!G31</f>
        <v>0</v>
      </c>
      <c r="H134" s="79">
        <f>-'5'!H31</f>
        <v>0</v>
      </c>
    </row>
    <row r="135" s="31" customFormat="1" spans="1:8">
      <c r="A135" s="76" t="s">
        <v>608</v>
      </c>
      <c r="B135" s="77" t="s">
        <v>609</v>
      </c>
      <c r="C135" s="78"/>
      <c r="D135" s="78"/>
      <c r="E135" s="78"/>
      <c r="F135" s="78"/>
      <c r="G135" s="78"/>
      <c r="H135" s="78"/>
    </row>
    <row r="136" s="31" customFormat="1" spans="1:8">
      <c r="A136" s="76" t="s">
        <v>610</v>
      </c>
      <c r="B136" s="77" t="s">
        <v>611</v>
      </c>
      <c r="C136" s="78"/>
      <c r="D136" s="78"/>
      <c r="E136" s="78"/>
      <c r="F136" s="78"/>
      <c r="G136" s="78"/>
      <c r="H136" s="78"/>
    </row>
    <row r="137" s="31" customFormat="1" ht="43.2" spans="1:10">
      <c r="A137" s="76" t="s">
        <v>612</v>
      </c>
      <c r="B137" s="77" t="s">
        <v>613</v>
      </c>
      <c r="C137" s="78"/>
      <c r="D137" s="78"/>
      <c r="E137" s="78"/>
      <c r="F137" s="78"/>
      <c r="G137" s="78"/>
      <c r="H137" s="78"/>
      <c r="J137" s="85"/>
    </row>
    <row r="138" s="31" customFormat="1" ht="28.8" spans="1:8">
      <c r="A138" s="76" t="s">
        <v>614</v>
      </c>
      <c r="B138" s="77" t="s">
        <v>615</v>
      </c>
      <c r="C138" s="78"/>
      <c r="D138" s="78"/>
      <c r="E138" s="78"/>
      <c r="F138" s="78"/>
      <c r="G138" s="78"/>
      <c r="H138" s="78"/>
    </row>
    <row r="139" s="1" customFormat="1" spans="1:8">
      <c r="A139" s="45"/>
      <c r="B139" s="46" t="s">
        <v>616</v>
      </c>
      <c r="C139" s="83">
        <f>SUM(C121,C126)</f>
        <v>0</v>
      </c>
      <c r="D139" s="83">
        <f t="shared" ref="D139:H139" si="33">SUM(D121,D126)</f>
        <v>3800</v>
      </c>
      <c r="E139" s="83">
        <f t="shared" si="33"/>
        <v>-200</v>
      </c>
      <c r="F139" s="83">
        <f t="shared" si="33"/>
        <v>-900</v>
      </c>
      <c r="G139" s="83">
        <f t="shared" si="33"/>
        <v>-200</v>
      </c>
      <c r="H139" s="83">
        <f t="shared" si="33"/>
        <v>0</v>
      </c>
    </row>
    <row r="140" ht="28.8" spans="1:8">
      <c r="A140" s="52" t="s">
        <v>111</v>
      </c>
      <c r="B140" s="53" t="s">
        <v>617</v>
      </c>
      <c r="C140" s="27"/>
      <c r="D140" s="27"/>
      <c r="E140" s="27"/>
      <c r="F140" s="27"/>
      <c r="G140" s="27"/>
      <c r="H140" s="27"/>
    </row>
    <row r="141" ht="28.8" spans="1:8">
      <c r="A141" s="52" t="s">
        <v>300</v>
      </c>
      <c r="B141" s="53" t="s">
        <v>618</v>
      </c>
      <c r="C141" s="54">
        <f>C109+C119+C139</f>
        <v>0</v>
      </c>
      <c r="D141" s="54">
        <f t="shared" ref="D141:H141" si="34">D109+D119+D139</f>
        <v>1000</v>
      </c>
      <c r="E141" s="54">
        <f t="shared" si="34"/>
        <v>-1000</v>
      </c>
      <c r="F141" s="54">
        <f t="shared" si="34"/>
        <v>-700</v>
      </c>
      <c r="G141" s="54">
        <f t="shared" si="34"/>
        <v>0</v>
      </c>
      <c r="H141" s="54">
        <f t="shared" si="34"/>
        <v>400</v>
      </c>
    </row>
    <row r="142" ht="28.8" spans="1:8">
      <c r="A142" s="52" t="s">
        <v>431</v>
      </c>
      <c r="B142" s="53" t="s">
        <v>619</v>
      </c>
      <c r="C142" s="84"/>
      <c r="D142" s="54">
        <f>C143</f>
        <v>0</v>
      </c>
      <c r="E142" s="54">
        <f>IF(E5&gt;0,D143,0)</f>
        <v>1000</v>
      </c>
      <c r="F142" s="54">
        <f>IF(E5&gt;0,E143,IF(E5&gt;0,E143,D143))</f>
        <v>0</v>
      </c>
      <c r="G142" s="54">
        <f t="shared" ref="G142:H142" si="35">F143</f>
        <v>-700</v>
      </c>
      <c r="H142" s="54">
        <f t="shared" si="35"/>
        <v>-700</v>
      </c>
    </row>
    <row r="143" ht="28.8" spans="1:8">
      <c r="A143" s="52" t="s">
        <v>513</v>
      </c>
      <c r="B143" s="53" t="s">
        <v>620</v>
      </c>
      <c r="C143" s="54">
        <f>C141+C142</f>
        <v>0</v>
      </c>
      <c r="D143" s="54">
        <f t="shared" ref="D143:H143" si="36">D141+D142</f>
        <v>1000</v>
      </c>
      <c r="E143" s="54">
        <f t="shared" si="36"/>
        <v>0</v>
      </c>
      <c r="F143" s="54">
        <f t="shared" si="36"/>
        <v>-700</v>
      </c>
      <c r="G143" s="54">
        <f t="shared" si="36"/>
        <v>-700</v>
      </c>
      <c r="H143" s="54">
        <f t="shared" si="36"/>
        <v>-300</v>
      </c>
    </row>
    <row r="145" spans="1:1">
      <c r="A145" s="16" t="s">
        <v>299</v>
      </c>
    </row>
  </sheetData>
  <mergeCells count="9">
    <mergeCell ref="B1:H1"/>
    <mergeCell ref="D3:E3"/>
    <mergeCell ref="F3:H3"/>
    <mergeCell ref="B6:H6"/>
    <mergeCell ref="B67:H67"/>
    <mergeCell ref="B85:H85"/>
    <mergeCell ref="A3:A5"/>
    <mergeCell ref="B3:B5"/>
    <mergeCell ref="C3:C5"/>
  </mergeCells>
  <printOptions horizontalCentered="1"/>
  <pageMargins left="0.393700787401575" right="0.393700787401575" top="0.748031496062992" bottom="0.78740157480315" header="0.31496062992126" footer="0.31496062992126"/>
  <pageSetup paperSize="9" scale="89" fitToHeight="0" orientation="landscape" blackAndWhite="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
  <sheetViews>
    <sheetView workbookViewId="0">
      <selection activeCell="L7" sqref="L7"/>
    </sheetView>
  </sheetViews>
  <sheetFormatPr defaultColWidth="8.85185185185185" defaultRowHeight="14.4"/>
  <cols>
    <col min="1" max="1" width="5.42592592592593" style="16" customWidth="1"/>
    <col min="2" max="2" width="20.712962962963" style="16" customWidth="1"/>
    <col min="3" max="3" width="12.8518518518519" style="16" customWidth="1"/>
    <col min="4" max="4" width="14.287037037037" style="16" customWidth="1"/>
    <col min="5" max="5" width="12.1388888888889" style="16" customWidth="1"/>
    <col min="6" max="8" width="11.287037037037" style="16" customWidth="1"/>
    <col min="9" max="9" width="11.4259259259259" style="16" customWidth="1"/>
    <col min="10" max="16384" width="8.85185185185185" style="16"/>
  </cols>
  <sheetData>
    <row r="1" spans="1:9">
      <c r="A1" s="17" t="s">
        <v>513</v>
      </c>
      <c r="B1" s="17" t="s">
        <v>621</v>
      </c>
      <c r="C1" s="17"/>
      <c r="D1" s="17"/>
      <c r="E1" s="17"/>
      <c r="F1" s="17"/>
      <c r="G1" s="17"/>
      <c r="H1" s="17"/>
      <c r="I1" s="17"/>
    </row>
    <row r="2" s="14" customFormat="1" spans="1:9">
      <c r="A2" s="18" t="s">
        <v>113</v>
      </c>
      <c r="B2" s="18" t="s">
        <v>114</v>
      </c>
      <c r="C2" s="18"/>
      <c r="D2" s="18" t="s">
        <v>115</v>
      </c>
      <c r="E2" s="18" t="s">
        <v>116</v>
      </c>
      <c r="F2" s="18"/>
      <c r="G2" s="18" t="s">
        <v>622</v>
      </c>
      <c r="H2" s="18" t="s">
        <v>118</v>
      </c>
      <c r="I2" s="18" t="s">
        <v>119</v>
      </c>
    </row>
    <row r="3" s="15" customFormat="1" ht="45.6" customHeight="1" spans="1:9">
      <c r="A3" s="19" t="s">
        <v>121</v>
      </c>
      <c r="B3" s="19" t="s">
        <v>122</v>
      </c>
      <c r="C3" s="20" t="s">
        <v>623</v>
      </c>
      <c r="D3" s="21" t="str">
        <f>'4'!C3</f>
        <v>Užpildykite 1.1.2 punktą</v>
      </c>
      <c r="E3" s="19" t="s">
        <v>123</v>
      </c>
      <c r="F3" s="19"/>
      <c r="G3" s="19" t="s">
        <v>124</v>
      </c>
      <c r="H3" s="19"/>
      <c r="I3" s="19"/>
    </row>
    <row r="4" s="15" customFormat="1" spans="1:9">
      <c r="A4" s="19"/>
      <c r="B4" s="19"/>
      <c r="C4" s="22"/>
      <c r="D4" s="23"/>
      <c r="E4" s="19" t="s">
        <v>125</v>
      </c>
      <c r="F4" s="19" t="s">
        <v>126</v>
      </c>
      <c r="G4" s="19" t="s">
        <v>127</v>
      </c>
      <c r="H4" s="19" t="s">
        <v>126</v>
      </c>
      <c r="I4" s="19" t="s">
        <v>128</v>
      </c>
    </row>
    <row r="5" s="15" customFormat="1" ht="27" customHeight="1" spans="1:9">
      <c r="A5" s="19"/>
      <c r="B5" s="19"/>
      <c r="C5" s="24"/>
      <c r="D5" s="25"/>
      <c r="E5" s="19" t="b">
        <f>'4'!D5</f>
        <v>0</v>
      </c>
      <c r="F5" s="19" t="b">
        <f>'4'!E5</f>
        <v>0</v>
      </c>
      <c r="G5" s="19">
        <f>'4'!F5</f>
        <v>1</v>
      </c>
      <c r="H5" s="19">
        <f>'4'!G5</f>
        <v>2</v>
      </c>
      <c r="I5" s="19">
        <f>'4'!H5</f>
        <v>3</v>
      </c>
    </row>
    <row r="6" ht="28.8" spans="1:9">
      <c r="A6" s="26" t="s">
        <v>624</v>
      </c>
      <c r="B6" s="26" t="s">
        <v>625</v>
      </c>
      <c r="C6" s="27"/>
      <c r="D6" s="28" t="str">
        <f>IFERROR(('6'!C109+'6'!C137)/-('6'!C131+'6'!C133),"-")</f>
        <v>-</v>
      </c>
      <c r="E6" s="28">
        <f>IFERROR(('6'!D109+'6'!D137)/-('6'!D131+'6'!D133),"-")</f>
        <v>1</v>
      </c>
      <c r="F6" s="28">
        <f>IFERROR(('6'!E109+'6'!E137)/-('6'!E131+'6'!E133),"-")</f>
        <v>1</v>
      </c>
      <c r="G6" s="28">
        <f>IFERROR(('6'!F109+'6'!F137)/-('6'!F131+'6'!F133),"-")</f>
        <v>0.222222222222222</v>
      </c>
      <c r="H6" s="28">
        <f>IFERROR(('6'!G109+'6'!G137)/-('6'!G131+'6'!G133),"-")</f>
        <v>1</v>
      </c>
      <c r="I6" s="28" t="str">
        <f>IFERROR(('6'!H109+'6'!H137)/-('6'!H131+'6'!H133),"-")</f>
        <v>-</v>
      </c>
    </row>
    <row r="7" spans="1:9">
      <c r="A7" s="26" t="s">
        <v>626</v>
      </c>
      <c r="B7" s="26" t="s">
        <v>627</v>
      </c>
      <c r="C7" s="27"/>
      <c r="D7" s="28">
        <f>IFERROR(('6'!C53+'6'!C58)/'6'!C7,)</f>
        <v>0</v>
      </c>
      <c r="E7" s="29">
        <f>IFERROR(('6'!D53+'6'!D58)/'6'!D7,)</f>
        <v>0</v>
      </c>
      <c r="F7" s="29">
        <f>IFERROR(('6'!E53+'6'!E58)/'6'!E7,)</f>
        <v>0</v>
      </c>
      <c r="G7" s="28">
        <f>IFERROR(('6'!F53+'6'!F58)/'6'!F7,)</f>
        <v>0</v>
      </c>
      <c r="H7" s="28">
        <f>IFERROR(('6'!G53+'6'!G58)/'6'!G7,)</f>
        <v>0</v>
      </c>
      <c r="I7" s="28">
        <f>IFERROR(('6'!H53+'6'!H58)/'6'!H7,)</f>
        <v>0</v>
      </c>
    </row>
    <row r="8" spans="1:9">
      <c r="A8" s="26" t="s">
        <v>628</v>
      </c>
      <c r="B8" s="26" t="s">
        <v>629</v>
      </c>
      <c r="C8" s="27"/>
      <c r="D8" s="28">
        <f>IFERROR('6'!C83/('6'!C68+'6'!C75)*100,)</f>
        <v>0</v>
      </c>
      <c r="E8" s="29">
        <f>IFERROR('6'!D83/('6'!D68+'6'!D75)*100,)</f>
        <v>0</v>
      </c>
      <c r="F8" s="29">
        <f>IFERROR('6'!E83/('6'!E68+'6'!E75)*100,)</f>
        <v>0</v>
      </c>
      <c r="G8" s="28">
        <f>IFERROR('6'!F83/('6'!F68+'6'!F75)*100,)</f>
        <v>0</v>
      </c>
      <c r="H8" s="28">
        <f>IFERROR('6'!G83/('6'!G68+'6'!G75)*100,)</f>
        <v>0</v>
      </c>
      <c r="I8" s="28">
        <f>IFERROR('6'!H83/('6'!H68+'6'!H75)*100,)</f>
        <v>0</v>
      </c>
    </row>
    <row r="10" spans="1:1">
      <c r="A10" s="16" t="s">
        <v>299</v>
      </c>
    </row>
  </sheetData>
  <mergeCells count="7">
    <mergeCell ref="B1:I1"/>
    <mergeCell ref="E3:F3"/>
    <mergeCell ref="G3:I3"/>
    <mergeCell ref="A3:A5"/>
    <mergeCell ref="B3:B5"/>
    <mergeCell ref="C3:C5"/>
    <mergeCell ref="D3:D5"/>
  </mergeCells>
  <printOptions horizontalCentered="1"/>
  <pageMargins left="0.393700787401575" right="0.393700787401575" top="1.18110236220472" bottom="0.78740157480315" header="0.31496062992126" footer="0.31496062992126"/>
  <pageSetup paperSize="9" fitToHeight="0" orientation="landscape" blackAndWhite="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7"/>
  <sheetViews>
    <sheetView topLeftCell="A7" workbookViewId="0">
      <selection activeCell="K39" sqref="K39"/>
    </sheetView>
  </sheetViews>
  <sheetFormatPr defaultColWidth="9" defaultRowHeight="14.4"/>
  <cols>
    <col min="2" max="2" width="29.8518518518519" style="4" customWidth="1"/>
    <col min="3" max="3" width="14.1388888888889" style="4" customWidth="1"/>
    <col min="4" max="4" width="12.4259259259259" customWidth="1"/>
    <col min="5" max="5" width="12" customWidth="1"/>
    <col min="6" max="6" width="10.5740740740741" customWidth="1"/>
    <col min="7" max="7" width="10.712962962963" customWidth="1"/>
    <col min="8" max="8" width="9.85185185185185" customWidth="1"/>
  </cols>
  <sheetData>
    <row r="1" spans="1:1">
      <c r="A1" s="1" t="s">
        <v>630</v>
      </c>
    </row>
    <row r="2" ht="28.8" spans="2:8">
      <c r="B2" s="4" t="s">
        <v>631</v>
      </c>
      <c r="C2" s="4" t="str">
        <f>'6'!C3</f>
        <v>Užpildykite 1.1.2 punktą</v>
      </c>
      <c r="D2" t="b">
        <f>'6'!D5</f>
        <v>0</v>
      </c>
      <c r="E2" t="b">
        <f>'6'!E5</f>
        <v>0</v>
      </c>
      <c r="F2">
        <f>'6'!F5</f>
        <v>1</v>
      </c>
      <c r="G2">
        <f>'6'!G5</f>
        <v>2</v>
      </c>
      <c r="H2">
        <f>'6'!H5</f>
        <v>3</v>
      </c>
    </row>
    <row r="3" spans="1:17">
      <c r="A3" t="str">
        <f>'6'!A8</f>
        <v>A.</v>
      </c>
      <c r="B3" s="4" t="str">
        <f>'6'!B8</f>
        <v>ILGALAIKIS TURTAS</v>
      </c>
      <c r="C3" s="5">
        <f>'6'!C8</f>
        <v>0</v>
      </c>
      <c r="D3" s="5">
        <f>'6'!D8</f>
        <v>2600</v>
      </c>
      <c r="E3" s="5">
        <f>'6'!E8</f>
        <v>3200</v>
      </c>
      <c r="F3" s="5">
        <f>'6'!F8</f>
        <v>2800</v>
      </c>
      <c r="G3" s="5">
        <f>'6'!G8</f>
        <v>2400</v>
      </c>
      <c r="H3" s="5">
        <f>'6'!H8</f>
        <v>2000</v>
      </c>
      <c r="J3" s="5"/>
      <c r="K3" s="5"/>
      <c r="L3" s="5"/>
      <c r="M3" s="5"/>
      <c r="N3" s="5"/>
      <c r="O3" s="5"/>
      <c r="P3" s="5"/>
      <c r="Q3" s="5"/>
    </row>
    <row r="4" ht="28.8" spans="1:17">
      <c r="A4" t="str">
        <f>'6'!A111</f>
        <v>2.1</v>
      </c>
      <c r="B4" s="4" t="str">
        <f>'6'!B111</f>
        <v>Ilgalaikio turto, išskyrus investicijas įsigijimas (-)</v>
      </c>
      <c r="C4" s="5">
        <f>'6'!C111</f>
        <v>0</v>
      </c>
      <c r="D4" s="5">
        <f>'6'!D111</f>
        <v>-3000</v>
      </c>
      <c r="E4" s="5">
        <f>'6'!E111</f>
        <v>-1000</v>
      </c>
      <c r="F4" s="5">
        <f>'6'!F111</f>
        <v>0</v>
      </c>
      <c r="G4" s="5">
        <f>'6'!G111</f>
        <v>0</v>
      </c>
      <c r="H4" s="5">
        <f>'6'!H111</f>
        <v>0</v>
      </c>
      <c r="J4" s="5"/>
      <c r="K4" s="5"/>
      <c r="L4" s="5"/>
      <c r="M4" s="5"/>
      <c r="N4" s="5"/>
      <c r="O4" s="5"/>
      <c r="P4" s="5"/>
      <c r="Q4" s="5"/>
    </row>
    <row r="5" ht="28.8" spans="1:17">
      <c r="A5" t="str">
        <f>'6'!A88</f>
        <v>1.2.</v>
      </c>
      <c r="B5" s="4" t="str">
        <f>'6'!B88</f>
        <v>Nusidėvėjimo ir amortizacijos sąnaudos</v>
      </c>
      <c r="C5" s="5">
        <f>'6'!C88</f>
        <v>0</v>
      </c>
      <c r="D5" s="5">
        <f>'6'!D88</f>
        <v>400</v>
      </c>
      <c r="E5" s="5">
        <f>'6'!E88</f>
        <v>400</v>
      </c>
      <c r="F5" s="5">
        <f>'6'!F88</f>
        <v>400</v>
      </c>
      <c r="G5" s="5">
        <f>'6'!G88</f>
        <v>400</v>
      </c>
      <c r="H5" s="5">
        <f>'6'!H88</f>
        <v>400</v>
      </c>
      <c r="J5" s="5"/>
      <c r="K5" s="5"/>
      <c r="L5" s="5"/>
      <c r="M5" s="5"/>
      <c r="N5" s="5"/>
      <c r="O5" s="5"/>
      <c r="P5" s="5"/>
      <c r="Q5" s="5"/>
    </row>
    <row r="6" s="1" customFormat="1" spans="2:8">
      <c r="B6" s="6" t="s">
        <v>632</v>
      </c>
      <c r="C6" s="6"/>
      <c r="D6" s="7">
        <f>C3-D4-D5</f>
        <v>2600</v>
      </c>
      <c r="E6" s="7">
        <f>IF(E2&gt;0,D3-E4-E5,0)</f>
        <v>3200</v>
      </c>
      <c r="F6" s="7">
        <f>E3+F4-F5</f>
        <v>2800</v>
      </c>
      <c r="G6" s="7">
        <f>F3+G4-G5</f>
        <v>2400</v>
      </c>
      <c r="H6" s="7">
        <f t="shared" ref="H6" si="0">G3+H4-H5</f>
        <v>2000</v>
      </c>
    </row>
    <row r="7" spans="2:13">
      <c r="B7" s="6" t="s">
        <v>633</v>
      </c>
      <c r="C7" s="6"/>
      <c r="D7" s="8" t="str">
        <f>IF(D3-D6=0,"Gerai","Blogai")</f>
        <v>Gerai</v>
      </c>
      <c r="E7" s="8" t="str">
        <f>IF(E3-E6=0,"Gerai","Blogai")</f>
        <v>Gerai</v>
      </c>
      <c r="F7" s="8" t="str">
        <f t="shared" ref="F7:H7" si="1">IF(F3-F6=0,"Gerai","Blogai")</f>
        <v>Gerai</v>
      </c>
      <c r="G7" s="8" t="str">
        <f t="shared" si="1"/>
        <v>Gerai</v>
      </c>
      <c r="H7" s="8" t="str">
        <f t="shared" si="1"/>
        <v>Gerai</v>
      </c>
      <c r="M7" s="5"/>
    </row>
    <row r="10" s="1" customFormat="1" spans="1:3">
      <c r="A10" s="1" t="s">
        <v>634</v>
      </c>
      <c r="B10" s="6"/>
      <c r="C10" s="6"/>
    </row>
    <row r="11" ht="28.8" spans="2:8">
      <c r="B11" s="4" t="s">
        <v>631</v>
      </c>
      <c r="C11" s="4" t="str">
        <f>'6'!C3</f>
        <v>Užpildykite 1.1.2 punktą</v>
      </c>
      <c r="D11" t="b">
        <f>'6'!D5</f>
        <v>0</v>
      </c>
      <c r="E11" t="b">
        <f>'6'!E5</f>
        <v>0</v>
      </c>
      <c r="F11">
        <f>'6'!F5</f>
        <v>1</v>
      </c>
      <c r="G11">
        <f>'6'!G5</f>
        <v>2</v>
      </c>
      <c r="H11">
        <f>'6'!H5</f>
        <v>3</v>
      </c>
    </row>
    <row r="12" ht="27.6" customHeight="1" spans="1:8">
      <c r="A12" s="9">
        <f>'6'!A42</f>
        <v>0</v>
      </c>
      <c r="B12" s="4" t="str">
        <f>'6'!B42</f>
        <v>NUOSAVAS KAPITALAS IR ĮSIPAREIGOJIMAI</v>
      </c>
      <c r="C12" s="10">
        <f>'6'!C42</f>
        <v>0</v>
      </c>
      <c r="D12" s="10">
        <f>'6'!D42</f>
        <v>-200</v>
      </c>
      <c r="E12" s="10">
        <f>'6'!E42</f>
        <v>-400</v>
      </c>
      <c r="F12" s="10">
        <f>'6'!F43</f>
        <v>-600</v>
      </c>
      <c r="G12" s="10">
        <f>'6'!G42</f>
        <v>-800</v>
      </c>
      <c r="H12" s="10">
        <f>'6'!H42</f>
        <v>-800</v>
      </c>
    </row>
    <row r="13" spans="1:8">
      <c r="A13" t="str">
        <f>'6'!A83</f>
        <v>16.</v>
      </c>
      <c r="B13" s="4" t="str">
        <f>'6'!B83</f>
        <v>GRYNASIS PELNAS (NUOSTOLIAI)</v>
      </c>
      <c r="C13" s="5">
        <f>'6'!C83</f>
        <v>0</v>
      </c>
      <c r="D13" s="5">
        <f>'6'!D83</f>
        <v>-200</v>
      </c>
      <c r="E13" s="5">
        <f>'6'!E83</f>
        <v>-200</v>
      </c>
      <c r="F13" s="5">
        <f>'6'!F83</f>
        <v>-200</v>
      </c>
      <c r="G13" s="5">
        <f>'6'!G83</f>
        <v>-200</v>
      </c>
      <c r="H13" s="5">
        <f>'6'!H83</f>
        <v>0</v>
      </c>
    </row>
    <row r="14" spans="1:8">
      <c r="A14" t="str">
        <f>'6'!A122</f>
        <v>3.1.1.</v>
      </c>
      <c r="B14" s="4" t="str">
        <f>'6'!B122</f>
        <v>Akcijų išleidimas (+)</v>
      </c>
      <c r="C14" s="5">
        <f>'6'!C122</f>
        <v>0</v>
      </c>
      <c r="D14" s="5">
        <f>'6'!D122</f>
        <v>0</v>
      </c>
      <c r="E14" s="5">
        <f>'6'!E122</f>
        <v>0</v>
      </c>
      <c r="F14" s="5">
        <f>'6'!F122</f>
        <v>0</v>
      </c>
      <c r="G14" s="5">
        <f>'6'!G122</f>
        <v>0</v>
      </c>
      <c r="H14" s="5">
        <f>'6'!H122</f>
        <v>0</v>
      </c>
    </row>
    <row r="15" ht="28.8" spans="1:8">
      <c r="A15" t="str">
        <f>'6'!A123</f>
        <v>3.1.2.</v>
      </c>
      <c r="B15" s="4" t="str">
        <f>'6'!B123</f>
        <v>Savininkų įnašai nuostoliams padengti (+)</v>
      </c>
      <c r="C15" s="5">
        <f>'6'!C123</f>
        <v>0</v>
      </c>
      <c r="D15" s="5">
        <f>'6'!D123</f>
        <v>0</v>
      </c>
      <c r="E15" s="5">
        <f>'6'!E123</f>
        <v>0</v>
      </c>
      <c r="F15" s="5">
        <f>'6'!F123</f>
        <v>0</v>
      </c>
      <c r="G15" s="5">
        <f>'6'!G123</f>
        <v>0</v>
      </c>
      <c r="H15" s="5">
        <f>'6'!H123</f>
        <v>0</v>
      </c>
    </row>
    <row r="16" spans="1:8">
      <c r="A16" t="str">
        <f>'6'!A125</f>
        <v>3.1.4.</v>
      </c>
      <c r="B16" s="4" t="str">
        <f>'6'!B125</f>
        <v>Dividendų išmokėjimas (-)</v>
      </c>
      <c r="C16" s="5">
        <f>'6'!C125</f>
        <v>0</v>
      </c>
      <c r="D16" s="5">
        <f>'6'!D125</f>
        <v>0</v>
      </c>
      <c r="E16" s="5">
        <f>'6'!E125</f>
        <v>0</v>
      </c>
      <c r="F16" s="5">
        <f>'6'!F125</f>
        <v>0</v>
      </c>
      <c r="G16" s="5">
        <f>'6'!G125</f>
        <v>0</v>
      </c>
      <c r="H16" s="5">
        <f>'6'!H125</f>
        <v>0</v>
      </c>
    </row>
    <row r="17" s="1" customFormat="1" spans="2:8">
      <c r="B17" s="6" t="s">
        <v>635</v>
      </c>
      <c r="C17" s="6"/>
      <c r="D17" s="7">
        <f>C12+D13+D14+D15-D16</f>
        <v>-200</v>
      </c>
      <c r="E17" s="7">
        <f>IF(E11&gt;0,D12+E13+E14+E15-E16,0)</f>
        <v>-400</v>
      </c>
      <c r="F17" s="7">
        <f>E12+F13+F14+F15-F16</f>
        <v>-600</v>
      </c>
      <c r="G17" s="7">
        <f>F12+G13+G14+G15-G16</f>
        <v>-800</v>
      </c>
      <c r="H17" s="7">
        <f t="shared" ref="H17" si="2">G12+H13+H14+H15-H16</f>
        <v>-800</v>
      </c>
    </row>
    <row r="18" s="1" customFormat="1" spans="2:8">
      <c r="B18" s="6" t="s">
        <v>633</v>
      </c>
      <c r="C18" s="6"/>
      <c r="D18" s="8" t="str">
        <f>IF(D12-D17=0,"Gerai","Blogai")</f>
        <v>Gerai</v>
      </c>
      <c r="E18" s="8" t="str">
        <f>IF(E12-E17=0,"Gerai","Blogai")</f>
        <v>Gerai</v>
      </c>
      <c r="F18" s="8" t="str">
        <f t="shared" ref="F18:H18" si="3">IF(F12-F17=0,"Gerai","Blogai")</f>
        <v>Gerai</v>
      </c>
      <c r="G18" s="8" t="str">
        <f t="shared" si="3"/>
        <v>Gerai</v>
      </c>
      <c r="H18" s="8" t="str">
        <f t="shared" si="3"/>
        <v>Gerai</v>
      </c>
    </row>
    <row r="21" spans="1:1">
      <c r="A21" s="1" t="s">
        <v>636</v>
      </c>
    </row>
    <row r="22" ht="27" customHeight="1" spans="2:8">
      <c r="B22" s="4" t="s">
        <v>631</v>
      </c>
      <c r="C22" s="4" t="str">
        <f>'6'!C3</f>
        <v>Užpildykite 1.1.2 punktą</v>
      </c>
      <c r="D22" t="b">
        <f>'6'!D5</f>
        <v>0</v>
      </c>
      <c r="E22" t="b">
        <f>'6'!E5</f>
        <v>0</v>
      </c>
      <c r="F22">
        <f>'6'!F5</f>
        <v>1</v>
      </c>
      <c r="G22">
        <f>'6'!G5</f>
        <v>2</v>
      </c>
      <c r="H22">
        <f>'6'!H5</f>
        <v>3</v>
      </c>
    </row>
    <row r="23" spans="1:8">
      <c r="A23">
        <f>'6'!A7</f>
        <v>0</v>
      </c>
      <c r="B23" s="4" t="str">
        <f>'6'!B7</f>
        <v>TURTAS</v>
      </c>
      <c r="C23">
        <f>'6'!C7</f>
        <v>0</v>
      </c>
      <c r="D23">
        <f>'6'!D7</f>
        <v>3600</v>
      </c>
      <c r="E23">
        <f>'6'!E7</f>
        <v>3200</v>
      </c>
      <c r="F23">
        <f>'6'!F7</f>
        <v>2100</v>
      </c>
      <c r="G23">
        <f>'6'!G7</f>
        <v>1700</v>
      </c>
      <c r="H23">
        <f>'6'!H7</f>
        <v>1700</v>
      </c>
    </row>
    <row r="24" ht="27" customHeight="1" spans="1:8">
      <c r="A24">
        <f>'6'!A42</f>
        <v>0</v>
      </c>
      <c r="B24" s="4" t="str">
        <f>'6'!B42</f>
        <v>NUOSAVAS KAPITALAS IR ĮSIPAREIGOJIMAI</v>
      </c>
      <c r="C24">
        <f>'6'!C42</f>
        <v>0</v>
      </c>
      <c r="D24">
        <f>'6'!D42</f>
        <v>-200</v>
      </c>
      <c r="E24">
        <f>'6'!E42</f>
        <v>-400</v>
      </c>
      <c r="F24">
        <f>'6'!F42</f>
        <v>-600</v>
      </c>
      <c r="G24">
        <f>'6'!G42</f>
        <v>-800</v>
      </c>
      <c r="H24">
        <f>'6'!H42</f>
        <v>-800</v>
      </c>
    </row>
    <row r="25" s="1" customFormat="1" ht="15" customHeight="1" spans="2:8">
      <c r="B25" s="6" t="s">
        <v>633</v>
      </c>
      <c r="C25" s="8" t="str">
        <f>IF(C23-C24=0,"Gerai","Blogai")</f>
        <v>Gerai</v>
      </c>
      <c r="D25" s="8" t="str">
        <f t="shared" ref="D25:H25" si="4">IF(D23-D24=0,"Gerai","Blogai")</f>
        <v>Blogai</v>
      </c>
      <c r="E25" s="8" t="str">
        <f t="shared" si="4"/>
        <v>Blogai</v>
      </c>
      <c r="F25" s="8" t="str">
        <f t="shared" si="4"/>
        <v>Blogai</v>
      </c>
      <c r="G25" s="8" t="str">
        <f t="shared" si="4"/>
        <v>Blogai</v>
      </c>
      <c r="H25" s="8" t="str">
        <f t="shared" si="4"/>
        <v>Blogai</v>
      </c>
    </row>
    <row r="28" spans="1:1">
      <c r="A28" s="1" t="s">
        <v>637</v>
      </c>
    </row>
    <row r="29" ht="28.8" spans="2:8">
      <c r="B29" s="4" t="s">
        <v>631</v>
      </c>
      <c r="C29" s="4" t="str">
        <f>'6'!C3</f>
        <v>Užpildykite 1.1.2 punktą</v>
      </c>
      <c r="D29" t="b">
        <f>'6'!D5</f>
        <v>0</v>
      </c>
      <c r="E29" t="b">
        <f>'6'!E5</f>
        <v>0</v>
      </c>
      <c r="F29">
        <f>'6'!F5</f>
        <v>1</v>
      </c>
      <c r="G29">
        <f>'6'!G5</f>
        <v>2</v>
      </c>
      <c r="H29">
        <f>'6'!H5</f>
        <v>3</v>
      </c>
    </row>
    <row r="30" spans="1:8">
      <c r="A30" t="str">
        <f>'6'!A10</f>
        <v>2.</v>
      </c>
      <c r="B30" t="str">
        <f>'6'!B10</f>
        <v>MATERIALUSIS TURTAS</v>
      </c>
      <c r="C30" s="5">
        <f>'6'!C10</f>
        <v>0</v>
      </c>
      <c r="D30">
        <f>'6'!D10</f>
        <v>1800</v>
      </c>
      <c r="E30">
        <f>'6'!E10</f>
        <v>2600</v>
      </c>
      <c r="F30">
        <f>'6'!F10</f>
        <v>2400</v>
      </c>
      <c r="G30">
        <f>'6'!G10</f>
        <v>2200</v>
      </c>
      <c r="H30">
        <f>'6'!H10</f>
        <v>2000</v>
      </c>
    </row>
    <row r="31" s="1" customFormat="1" spans="2:8">
      <c r="B31" s="6" t="s">
        <v>633</v>
      </c>
      <c r="C31" s="11" t="str">
        <f>IF(C30&gt;0,"Gerai","Blogai")</f>
        <v>Blogai</v>
      </c>
      <c r="D31" s="11" t="str">
        <f t="shared" ref="D31:H31" si="5">IF(D30&gt;0,"Gerai","Blogai")</f>
        <v>Gerai</v>
      </c>
      <c r="E31" s="11" t="str">
        <f>IF(E29&gt;0,IF(E30&gt;0,"Gerai","Blogai"),"")</f>
        <v>Gerai</v>
      </c>
      <c r="F31" s="11" t="str">
        <f>IF(F30&gt;0,"Gerai","Blogai")</f>
        <v>Gerai</v>
      </c>
      <c r="G31" s="11" t="str">
        <f t="shared" si="5"/>
        <v>Gerai</v>
      </c>
      <c r="H31" s="11" t="str">
        <f t="shared" si="5"/>
        <v>Gerai</v>
      </c>
    </row>
    <row r="34" spans="1:1">
      <c r="A34" s="1" t="s">
        <v>638</v>
      </c>
    </row>
    <row r="35" ht="42" customHeight="1" spans="1:9">
      <c r="A35" s="1"/>
      <c r="C35" s="10" t="str">
        <f>'7'!C3</f>
        <v>Praėję ataskaitiniai metai &lt;...&gt;</v>
      </c>
      <c r="D35" s="10" t="str">
        <f>'7'!D3</f>
        <v>Užpildykite 1.1.2 punktą</v>
      </c>
      <c r="E35" s="10" t="b">
        <f>'7'!E5</f>
        <v>0</v>
      </c>
      <c r="F35" s="10" t="b">
        <f>'7'!F5</f>
        <v>0</v>
      </c>
      <c r="G35" s="10">
        <f>'7'!G5</f>
        <v>1</v>
      </c>
      <c r="H35" s="10">
        <f>'7'!H5</f>
        <v>2</v>
      </c>
      <c r="I35" s="10">
        <f>'7'!I5</f>
        <v>3</v>
      </c>
    </row>
    <row r="36" ht="16.15" customHeight="1" spans="1:9">
      <c r="A36" t="str">
        <f>'7'!A6</f>
        <v>7.1.</v>
      </c>
      <c r="B36" t="str">
        <f>'7'!B6</f>
        <v>Paskolų padengimo rodiklis</v>
      </c>
      <c r="C36">
        <f>'7'!C6</f>
        <v>0</v>
      </c>
      <c r="D36" t="str">
        <f>'7'!D6</f>
        <v>-</v>
      </c>
      <c r="E36">
        <f>'7'!E6</f>
        <v>1</v>
      </c>
      <c r="F36" s="12">
        <f>'7'!F6</f>
        <v>1</v>
      </c>
      <c r="G36">
        <f>'7'!G6</f>
        <v>0.222222222222222</v>
      </c>
      <c r="H36">
        <f>'7'!H6</f>
        <v>1</v>
      </c>
      <c r="I36" s="12" t="str">
        <f>'7'!I6</f>
        <v>-</v>
      </c>
    </row>
    <row r="37" ht="16.9" customHeight="1" spans="1:9">
      <c r="A37" t="str">
        <f>'7'!A7</f>
        <v>7.2.</v>
      </c>
      <c r="B37" t="str">
        <f>'7'!B7</f>
        <v>Skolos rodiklis</v>
      </c>
      <c r="C37">
        <f>'7'!C7</f>
        <v>0</v>
      </c>
      <c r="D37">
        <f>'7'!D7</f>
        <v>0</v>
      </c>
      <c r="E37">
        <f>'7'!E7</f>
        <v>0</v>
      </c>
      <c r="F37" s="12">
        <f>'7'!F7</f>
        <v>0</v>
      </c>
      <c r="G37">
        <f>'7'!G7</f>
        <v>0</v>
      </c>
      <c r="H37">
        <f>'7'!H7</f>
        <v>0</v>
      </c>
      <c r="I37" s="12">
        <f>'7'!I7</f>
        <v>0</v>
      </c>
    </row>
    <row r="38" ht="16.15" customHeight="1" spans="1:9">
      <c r="A38" t="str">
        <f>'7'!A8</f>
        <v>7.3.</v>
      </c>
      <c r="B38" t="str">
        <f>'7'!B8</f>
        <v>Grynasis pelningumas</v>
      </c>
      <c r="C38">
        <f>'7'!C8</f>
        <v>0</v>
      </c>
      <c r="D38">
        <f>'7'!D8</f>
        <v>0</v>
      </c>
      <c r="E38">
        <f>'7'!E8</f>
        <v>0</v>
      </c>
      <c r="F38" s="12">
        <f>'7'!F8</f>
        <v>0</v>
      </c>
      <c r="G38">
        <f>'7'!G8</f>
        <v>0</v>
      </c>
      <c r="H38">
        <f>'7'!H8</f>
        <v>0</v>
      </c>
      <c r="I38" s="12">
        <f>'7'!I8</f>
        <v>0</v>
      </c>
    </row>
    <row r="39" s="1" customFormat="1" spans="1:9">
      <c r="A39" s="1" t="str">
        <f>'7'!A6</f>
        <v>7.1.</v>
      </c>
      <c r="B39" s="1" t="str">
        <f>'7'!B6</f>
        <v>Paskolų padengimo rodiklis</v>
      </c>
      <c r="C39" s="11" t="str">
        <f>IF(OR(C36&gt;=1.25,C36=0),"Gerai","Blogai")</f>
        <v>Gerai</v>
      </c>
      <c r="D39" s="11" t="str">
        <f t="shared" ref="D39:I39" si="6">IF(OR(D36&gt;=1.25,D36=0),"Gerai","Blogai")</f>
        <v>Gerai</v>
      </c>
      <c r="E39" s="11" t="str">
        <f t="shared" si="6"/>
        <v>Blogai</v>
      </c>
      <c r="F39" s="11" t="str">
        <f t="shared" si="6"/>
        <v>Blogai</v>
      </c>
      <c r="G39" s="11" t="str">
        <f t="shared" si="6"/>
        <v>Blogai</v>
      </c>
      <c r="H39" s="11" t="str">
        <f t="shared" si="6"/>
        <v>Blogai</v>
      </c>
      <c r="I39" s="11" t="str">
        <f t="shared" si="6"/>
        <v>Gerai</v>
      </c>
    </row>
    <row r="40" s="3" customFormat="1" ht="24" spans="1:9">
      <c r="A40" s="3" t="s">
        <v>639</v>
      </c>
      <c r="B40" s="3" t="s">
        <v>640</v>
      </c>
      <c r="C40" s="13" t="s">
        <v>368</v>
      </c>
      <c r="D40" s="13" t="s">
        <v>641</v>
      </c>
      <c r="E40" s="13"/>
      <c r="F40" s="13"/>
      <c r="G40" s="13" t="s">
        <v>368</v>
      </c>
      <c r="H40" s="13" t="s">
        <v>368</v>
      </c>
      <c r="I40" s="13" t="s">
        <v>368</v>
      </c>
    </row>
    <row r="41" s="3" customFormat="1" ht="12" spans="1:9">
      <c r="A41" s="3" t="s">
        <v>642</v>
      </c>
      <c r="B41" s="3" t="s">
        <v>643</v>
      </c>
      <c r="C41" s="13"/>
      <c r="D41" s="13"/>
      <c r="E41" s="13"/>
      <c r="F41" s="13"/>
      <c r="G41" s="13" t="s">
        <v>368</v>
      </c>
      <c r="H41" s="13" t="s">
        <v>368</v>
      </c>
      <c r="I41" s="13" t="s">
        <v>368</v>
      </c>
    </row>
    <row r="42" s="1" customFormat="1" spans="1:9">
      <c r="A42" s="1" t="str">
        <f>'7'!A7</f>
        <v>7.2.</v>
      </c>
      <c r="B42" s="1" t="str">
        <f>'7'!B7</f>
        <v>Skolos rodiklis</v>
      </c>
      <c r="C42" s="11" t="str">
        <f t="shared" ref="C42:I42" si="7">IF(C37&lt;=0.6,"Gerai","Blogai")</f>
        <v>Gerai</v>
      </c>
      <c r="D42" s="11" t="str">
        <f t="shared" si="7"/>
        <v>Gerai</v>
      </c>
      <c r="E42" s="11" t="str">
        <f t="shared" si="7"/>
        <v>Gerai</v>
      </c>
      <c r="F42" s="11" t="str">
        <f t="shared" si="7"/>
        <v>Gerai</v>
      </c>
      <c r="G42" s="11" t="str">
        <f t="shared" si="7"/>
        <v>Gerai</v>
      </c>
      <c r="H42" s="11" t="str">
        <f t="shared" si="7"/>
        <v>Gerai</v>
      </c>
      <c r="I42" s="11" t="str">
        <f t="shared" si="7"/>
        <v>Gerai</v>
      </c>
    </row>
    <row r="43" s="3" customFormat="1" ht="24" spans="1:9">
      <c r="A43" s="3" t="s">
        <v>644</v>
      </c>
      <c r="B43" s="3" t="s">
        <v>640</v>
      </c>
      <c r="C43" s="13" t="s">
        <v>368</v>
      </c>
      <c r="D43" s="13" t="s">
        <v>641</v>
      </c>
      <c r="E43" s="13"/>
      <c r="F43" s="13"/>
      <c r="G43" s="13" t="s">
        <v>368</v>
      </c>
      <c r="H43" s="13" t="s">
        <v>368</v>
      </c>
      <c r="I43" s="13" t="s">
        <v>368</v>
      </c>
    </row>
    <row r="44" s="3" customFormat="1" ht="48" spans="1:9">
      <c r="A44" s="3" t="s">
        <v>645</v>
      </c>
      <c r="B44" s="3" t="s">
        <v>643</v>
      </c>
      <c r="C44" s="13"/>
      <c r="D44" s="13" t="s">
        <v>368</v>
      </c>
      <c r="E44" s="13" t="s">
        <v>646</v>
      </c>
      <c r="F44" s="13"/>
      <c r="G44" s="13" t="s">
        <v>368</v>
      </c>
      <c r="H44" s="13" t="s">
        <v>368</v>
      </c>
      <c r="I44" s="13" t="s">
        <v>368</v>
      </c>
    </row>
    <row r="45" s="1" customFormat="1" spans="1:9">
      <c r="A45" s="1" t="str">
        <f>'7'!A8</f>
        <v>7.3.</v>
      </c>
      <c r="B45" s="1" t="str">
        <f>'7'!B8</f>
        <v>Grynasis pelningumas</v>
      </c>
      <c r="C45" s="11" t="str">
        <f t="shared" ref="C45:I45" si="8">IF(C38&gt;=2,"Gerai","Blogai")</f>
        <v>Blogai</v>
      </c>
      <c r="D45" s="11" t="str">
        <f t="shared" si="8"/>
        <v>Blogai</v>
      </c>
      <c r="E45" s="11" t="str">
        <f t="shared" si="8"/>
        <v>Blogai</v>
      </c>
      <c r="F45" s="11" t="str">
        <f t="shared" si="8"/>
        <v>Blogai</v>
      </c>
      <c r="G45" s="11" t="str">
        <f t="shared" si="8"/>
        <v>Blogai</v>
      </c>
      <c r="H45" s="11" t="str">
        <f t="shared" si="8"/>
        <v>Blogai</v>
      </c>
      <c r="I45" s="11" t="str">
        <f t="shared" si="8"/>
        <v>Blogai</v>
      </c>
    </row>
    <row r="46" s="3" customFormat="1" ht="24" spans="1:9">
      <c r="A46" s="3" t="s">
        <v>647</v>
      </c>
      <c r="B46" s="3" t="s">
        <v>640</v>
      </c>
      <c r="C46" s="13" t="s">
        <v>368</v>
      </c>
      <c r="D46" s="13" t="s">
        <v>641</v>
      </c>
      <c r="E46" s="13"/>
      <c r="F46" s="13"/>
      <c r="G46" s="13" t="s">
        <v>368</v>
      </c>
      <c r="H46" s="13" t="s">
        <v>368</v>
      </c>
      <c r="I46" s="13" t="s">
        <v>368</v>
      </c>
    </row>
    <row r="47" s="3" customFormat="1" ht="12" spans="1:9">
      <c r="A47" s="3" t="s">
        <v>648</v>
      </c>
      <c r="B47" s="3" t="s">
        <v>643</v>
      </c>
      <c r="C47" s="13"/>
      <c r="D47" s="13"/>
      <c r="E47" s="13"/>
      <c r="F47" s="13"/>
      <c r="G47" s="13" t="s">
        <v>368</v>
      </c>
      <c r="H47" s="13" t="s">
        <v>368</v>
      </c>
      <c r="I47" s="13" t="s">
        <v>368</v>
      </c>
    </row>
  </sheetData>
  <conditionalFormatting sqref="D7:E7">
    <cfRule type="cellIs" dxfId="0" priority="9" operator="equal">
      <formula>"Blogai"</formula>
    </cfRule>
    <cfRule type="cellIs" dxfId="1" priority="10" operator="equal">
      <formula>"Gerai"</formula>
    </cfRule>
  </conditionalFormatting>
  <conditionalFormatting sqref="D18:E18">
    <cfRule type="cellIs" dxfId="0" priority="7" operator="equal">
      <formula>"Blogai"</formula>
    </cfRule>
    <cfRule type="cellIs" dxfId="1" priority="8" operator="equal">
      <formula>"Gerai"</formula>
    </cfRule>
  </conditionalFormatting>
  <conditionalFormatting sqref="$A1:$XFD1048576">
    <cfRule type="cellIs" dxfId="0" priority="16" operator="equal">
      <formula>"Blogai"</formula>
    </cfRule>
    <cfRule type="cellIs" dxfId="1" priority="17" operator="equal">
      <formula>"Gerai"</formula>
    </cfRule>
  </conditionalFormatting>
  <conditionalFormatting sqref="A34:H38;D35:I38">
    <cfRule type="cellIs" dxfId="0" priority="11" operator="equal">
      <formula>"Blogai"</formula>
    </cfRule>
  </conditionalFormatting>
  <printOptions horizontalCentered="1"/>
  <pageMargins left="1.18110236220472" right="0.393700787401575" top="0.748031496062992" bottom="0.748031496062992" header="0.31496062992126" footer="0.3149606299212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4"/>
  <sheetViews>
    <sheetView tabSelected="1" workbookViewId="0">
      <selection activeCell="A1" sqref="A1"/>
    </sheetView>
  </sheetViews>
  <sheetFormatPr defaultColWidth="9" defaultRowHeight="14.4" outlineLevelCol="1"/>
  <sheetData>
    <row r="1" s="1" customFormat="1" spans="1:1">
      <c r="A1" s="1" t="s">
        <v>10</v>
      </c>
    </row>
    <row r="2" s="1" customFormat="1" spans="1:1">
      <c r="A2" t="s">
        <v>14</v>
      </c>
    </row>
    <row r="3" spans="1:1">
      <c r="A3" t="s">
        <v>11</v>
      </c>
    </row>
    <row r="4" spans="1:1">
      <c r="A4" t="s">
        <v>649</v>
      </c>
    </row>
    <row r="5" spans="1:1">
      <c r="A5" t="s">
        <v>650</v>
      </c>
    </row>
    <row r="7" spans="1:1">
      <c r="A7" s="1" t="s">
        <v>13</v>
      </c>
    </row>
    <row r="8" spans="1:1">
      <c r="A8" t="s">
        <v>14</v>
      </c>
    </row>
    <row r="9" spans="1:1">
      <c r="A9" t="s">
        <v>651</v>
      </c>
    </row>
    <row r="10" spans="1:1">
      <c r="A10" t="s">
        <v>652</v>
      </c>
    </row>
    <row r="12" spans="1:1">
      <c r="A12" s="1" t="s">
        <v>16</v>
      </c>
    </row>
    <row r="13" spans="1:1">
      <c r="A13" t="s">
        <v>14</v>
      </c>
    </row>
    <row r="14" spans="1:1">
      <c r="A14" t="s">
        <v>653</v>
      </c>
    </row>
    <row r="15" spans="1:1">
      <c r="A15" t="s">
        <v>654</v>
      </c>
    </row>
    <row r="17" s="1" customFormat="1" spans="1:1">
      <c r="A17" s="1" t="s">
        <v>655</v>
      </c>
    </row>
    <row r="18" spans="1:1">
      <c r="A18" t="s">
        <v>14</v>
      </c>
    </row>
    <row r="19" ht="14.45" customHeight="1" spans="1:1">
      <c r="A19" t="s">
        <v>656</v>
      </c>
    </row>
    <row r="20" ht="14.45" customHeight="1" spans="1:1">
      <c r="A20" t="s">
        <v>657</v>
      </c>
    </row>
    <row r="21" ht="14.45" customHeight="1" spans="1:1">
      <c r="A21" t="s">
        <v>658</v>
      </c>
    </row>
    <row r="23" spans="1:1">
      <c r="A23" s="1" t="s">
        <v>42</v>
      </c>
    </row>
    <row r="24" spans="1:1">
      <c r="A24" t="s">
        <v>14</v>
      </c>
    </row>
    <row r="25" s="1" customFormat="1" ht="14.45" customHeight="1" spans="1:1">
      <c r="A25" t="s">
        <v>659</v>
      </c>
    </row>
    <row r="26" s="1" customFormat="1" ht="14.45" customHeight="1" spans="1:1">
      <c r="A26" t="s">
        <v>660</v>
      </c>
    </row>
    <row r="27" s="1" customFormat="1" ht="14.45" customHeight="1" spans="1:1">
      <c r="A27" t="s">
        <v>661</v>
      </c>
    </row>
    <row r="28" s="1" customFormat="1" ht="14.45" customHeight="1" spans="1:1">
      <c r="A28" t="s">
        <v>662</v>
      </c>
    </row>
    <row r="29" s="1" customFormat="1" ht="14.45" customHeight="1" spans="1:1">
      <c r="A29" t="s">
        <v>663</v>
      </c>
    </row>
    <row r="30" s="1" customFormat="1" ht="14.45" customHeight="1" spans="1:1">
      <c r="A30" t="s">
        <v>664</v>
      </c>
    </row>
    <row r="31" s="1" customFormat="1" ht="14.45" customHeight="1" spans="1:1">
      <c r="A31" t="s">
        <v>665</v>
      </c>
    </row>
    <row r="32" spans="1:2">
      <c r="A32" s="2"/>
      <c r="B32" s="2"/>
    </row>
    <row r="33" s="1" customFormat="1" spans="1:1">
      <c r="A33" s="1" t="s">
        <v>48</v>
      </c>
    </row>
    <row r="34" s="1" customFormat="1" spans="1:1">
      <c r="A34" t="s">
        <v>14</v>
      </c>
    </row>
    <row r="35" ht="14.45" customHeight="1" spans="1:1">
      <c r="A35" t="s">
        <v>666</v>
      </c>
    </row>
    <row r="36" ht="14.45" customHeight="1" spans="1:1">
      <c r="A36" t="s">
        <v>667</v>
      </c>
    </row>
    <row r="37" ht="14.45" customHeight="1" spans="1:1">
      <c r="A37" t="s">
        <v>668</v>
      </c>
    </row>
    <row r="38" ht="14.45" customHeight="1" spans="1:1">
      <c r="A38" t="s">
        <v>669</v>
      </c>
    </row>
    <row r="39" ht="14.45" customHeight="1" spans="1:1">
      <c r="A39" t="s">
        <v>670</v>
      </c>
    </row>
    <row r="40" ht="14.45" customHeight="1" spans="1:1">
      <c r="A40" t="s">
        <v>671</v>
      </c>
    </row>
    <row r="42" s="1" customFormat="1" spans="1:1">
      <c r="A42" s="1" t="s">
        <v>51</v>
      </c>
    </row>
    <row r="43" spans="1:1">
      <c r="A43" t="s">
        <v>14</v>
      </c>
    </row>
    <row r="44" ht="14.45" customHeight="1" spans="1:1">
      <c r="A44" t="s">
        <v>672</v>
      </c>
    </row>
    <row r="45" ht="14.45" customHeight="1" spans="1:1">
      <c r="A45" t="s">
        <v>673</v>
      </c>
    </row>
    <row r="47" s="1" customFormat="1" spans="1:1">
      <c r="A47" s="1" t="s">
        <v>674</v>
      </c>
    </row>
    <row r="48" spans="1:1">
      <c r="A48" t="s">
        <v>14</v>
      </c>
    </row>
    <row r="49" ht="14.45" customHeight="1" spans="1:1">
      <c r="A49" t="s">
        <v>675</v>
      </c>
    </row>
    <row r="50" ht="14.45" customHeight="1" spans="1:1">
      <c r="A50" t="s">
        <v>676</v>
      </c>
    </row>
    <row r="51" ht="14.45" customHeight="1" spans="1:1">
      <c r="A51" t="s">
        <v>677</v>
      </c>
    </row>
    <row r="54" s="1" customFormat="1" spans="1:1">
      <c r="A54" s="1" t="s">
        <v>678</v>
      </c>
    </row>
    <row r="55" spans="1:1">
      <c r="A55" t="s">
        <v>14</v>
      </c>
    </row>
    <row r="56" ht="14.45" customHeight="1" spans="1:1">
      <c r="A56" t="s">
        <v>679</v>
      </c>
    </row>
    <row r="57" ht="14.45" customHeight="1" spans="1:1">
      <c r="A57" t="s">
        <v>680</v>
      </c>
    </row>
    <row r="60" s="1" customFormat="1" spans="1:1">
      <c r="A60" s="1" t="s">
        <v>681</v>
      </c>
    </row>
    <row r="61" spans="1:1">
      <c r="A61" t="s">
        <v>14</v>
      </c>
    </row>
    <row r="62" ht="14.45" customHeight="1" spans="1:1">
      <c r="A62" t="s">
        <v>682</v>
      </c>
    </row>
    <row r="63" ht="14.45" customHeight="1" spans="1:1">
      <c r="A63" t="s">
        <v>683</v>
      </c>
    </row>
    <row r="65" s="1" customFormat="1" spans="1:1">
      <c r="A65" s="1" t="s">
        <v>684</v>
      </c>
    </row>
    <row r="66" spans="1:1">
      <c r="A66" t="s">
        <v>14</v>
      </c>
    </row>
    <row r="67" ht="14.45" customHeight="1" spans="1:1">
      <c r="A67" t="s">
        <v>685</v>
      </c>
    </row>
    <row r="68" ht="14.45" customHeight="1" spans="1:1">
      <c r="A68" t="s">
        <v>686</v>
      </c>
    </row>
    <row r="70" s="1" customFormat="1" spans="1:1">
      <c r="A70" s="1" t="s">
        <v>104</v>
      </c>
    </row>
    <row r="71" spans="1:1">
      <c r="A71" t="s">
        <v>14</v>
      </c>
    </row>
    <row r="72" spans="1:1">
      <c r="A72" t="s">
        <v>687</v>
      </c>
    </row>
    <row r="73" spans="1:1">
      <c r="A73" t="s">
        <v>688</v>
      </c>
    </row>
    <row r="74" spans="1:1">
      <c r="A74" t="s">
        <v>689</v>
      </c>
    </row>
  </sheetData>
  <sheetProtection sheet="1" objects="1" scenarios="1"/>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m s o - c o n t e n t T y p e ? > < F o r m T e m p l a t e s   x m l n s = " h t t p : / / s c h e m a s . m i c r o s o f t . c o m / s h a r e p o i n t / v 3 / c o n t e n t t y p e / f o r m s " > < D i s p l a y > D o c u m e n t L i b r a r y F o r m < / D i s p l a y > < E d i t > D o c u m e n t L i b r a r y F o r m < / E d i t > < N e w > D o c u m e n t L i b r a r y F o r m < / N e w > < / F o r m T e m p l a t e s > 
</file>

<file path=customXml/item2.xml>��< ? x m l   v e r s i o n = " 1 . 0 " ? > < c t : c o n t e n t T y p e S c h e m a   c t : _ = " "   m a : _ = " "   m a : c o n t e n t T y p e N a m e = " D o k u m e n t a s "   m a : c o n t e n t T y p e I D = " 0 x 0 1 0 1 0 0 C E 5 5 E 3 0 A 3 F 1 9 C 4 4 4 B 2 3 A F 4 B 3 2 F B F 7 B B 4 "   m a : c o n t e n t T y p e V e r s i o n = " 4 "   m a : c o n t e n t T y p e D e s c r i p t i o n = " K u r k i t e   n a u j   d o k u m e n t . "   m a : c o n t e n t T y p e S c o p e = " "   m a : v e r s i o n I D = " 9 d 9 6 c 2 b e 3 3 6 d 3 6 7 e 6 4 a b 8 0 b f 5 a d f b 7 6 c "   x m l n s : c t = " h t t p : / / s c h e m a s . m i c r o s o f t . c o m / o f f i c e / 2 0 0 6 / m e t a d a t a / c o n t e n t T y p e "   x m l n s : m a = " h t t p : / / s c h e m a s . m i c r o s o f t . c o m / o f f i c e / 2 0 0 6 / m e t a d a t a / p r o p e r t i e s / m e t a A t t r i b u t e s " >  
 < x s d : s c h e m a   t a r g e t N a m e s p a c e = " h t t p : / / s c h e m a s . m i c r o s o f t . c o m / o f f i c e / 2 0 0 6 / m e t a d a t a / p r o p e r t i e s "   m a : r o o t = " t r u e "   m a : f i e l d s I D = " a 3 f a c 1 1 e c 8 7 d c 6 f b d 6 2 5 5 e 9 0 2 7 0 8 8 8 5 a "   n s 2 : _ = " "   x m l n s : x s d = " h t t p : / / w w w . w 3 . o r g / 2 0 0 1 / X M L S c h e m a "   x m l n s : x s = " h t t p : / / w w w . w 3 . o r g / 2 0 0 1 / X M L S c h e m a "   x m l n s : p = " h t t p : / / s c h e m a s . m i c r o s o f t . c o m / o f f i c e / 2 0 0 6 / m e t a d a t a / p r o p e r t i e s "   x m l n s : n s 2 = " 2 d a 0 c 0 7 a - e c 7 6 - 4 4 1 9 - a c 6 d - 5 1 b f e 4 a f e 9 8 c " >  
 < x s d : i m p o r t   n a m e s p a c e = " 2 d a 0 c 0 7 a - e c 7 6 - 4 4 1 9 - a c 6 d - 5 1 b f e 4 a f e 9 8 c " / >  
 < x s d : e l e m e n t   n a m e = " p r o p e r t i e s " >  
 < x s d : c o m p l e x T y p e >  
 < x s d : s e q u e n c e >  
 < x s d : e l e m e n t   n a m e = " d o c u m e n t M a n a g e m e n t " >  
 < x s d : c o m p l e x T y p e >  
 < x s d : a l l >  
 < x s d : e l e m e n t   r e f = " n s 2 : M e d i a S e r v i c e M e t a d a t a "   m i n O c c u r s = " 0 " / >  
 < x s d : e l e m e n t   r e f = " n s 2 : M e d i a S e r v i c e F a s t M e t a d a t a "   m i n O c c u r s = " 0 " / >  
 < x s d : e l e m e n t   r e f = " n s 2 : M e d i a S e r v i c e D a t e T a k e n "   m i n O c c u r s = " 0 " / >  
 < x s d : e l e m e n t   r e f = " n s 2 : M e d i a S e r v i c e A u t o T a g s "   m i n O c c u r s = " 0 " / >  
 < / x s d : a l l >  
 < / x s d : c o m p l e x T y p e >  
 < / x s d : e l e m e n t >  
 < / x s d : s e q u e n c e >  
 < / x s d : c o m p l e x T y p e >  
 < / x s d : e l e m e n t >  
 < / x s d : s c h e m a >  
 < x s d : s c h e m a   t a r g e t N a m e s p a c e = " 2 d a 0 c 0 7 a - e c 7 6 - 4 4 1 9 - a c 6 d - 5 1 b f e 4 a f e 9 8 c " 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M e d i a S e r v i c e M e t a d a t a "   m a : i n d e x = " 8 "   n i l l a b l e = " t r u e "   m a : d i s p l a y N a m e = " M e d i a S e r v i c e M e t a d a t a "   m a : d e s c r i p t i o n = " "   m a : h i d d e n = " t r u e "   m a : i n t e r n a l N a m e = " M e d i a S e r v i c e M e t a d a t a "   m a : r e a d O n l y = " t r u e " >  
 < x s d : s i m p l e T y p e >  
 < x s d : r e s t r i c t i o n   b a s e = " d m s : N o t e " / >  
 < / x s d : s i m p l e T y p e >  
 < / x s d : e l e m e n t >  
 < x s d : e l e m e n t   n a m e = " M e d i a S e r v i c e F a s t M e t a d a t a "   m a : i n d e x = " 9 "   n i l l a b l e = " t r u e "   m a : d i s p l a y N a m e = " M e d i a S e r v i c e F a s t M e t a d a t a "   m a : d e s c r i p t i o n = " "   m a : h i d d e n = " t r u e "   m a : i n t e r n a l N a m e = " M e d i a S e r v i c e F a s t M e t a d a t a "   m a : r e a d O n l y = " t r u e " >  
 < x s d : s i m p l e T y p e >  
 < x s d : r e s t r i c t i o n   b a s e = " d m s : N o t e " / >  
 < / x s d : s i m p l e T y p e >  
 < / x s d : e l e m e n t >  
 < x s d : e l e m e n t   n a m e = " M e d i a S e r v i c e D a t e T a k e n "   m a : i n d e x = " 1 0 "   n i l l a b l e = " t r u e "   m a : d i s p l a y N a m e = " M e d i a S e r v i c e D a t e T a k e n "   m a : d e s c r i p t i o n = " "   m a : h i d d e n = " t r u e "   m a : i n t e r n a l N a m e = " M e d i a S e r v i c e D a t e T a k e n "   m a : r e a d O n l y = " t r u e " >  
 < x s d : s i m p l e T y p e >  
 < x s d : r e s t r i c t i o n   b a s e = " d m s : T e x t " / >  
 < / x s d : s i m p l e T y p e >  
 < / x s d : e l e m e n t >  
 < x s d : e l e m e n t   n a m e = " M e d i a S e r v i c e A u t o T a g s "   m a : i n d e x = " 1 1 "   n i l l a b l e = " t r u e "   m a : d i s p l a y N a m e = " M e d i a S e r v i c e A u t o T a g s "   m a : d e s c r i p t i o n = " "   m a : i n t e r n a l N a m e = " M e d i a S e r v i c e A u t o T a g s "   m a : r e a d O n l y = " t r u e " >  
 < x s d : s i m p l e T y p e >  
 < x s d : r e s t r i c t i o n   b a s e = " d m s : T e x t " / >  
 < / x s d : s i m p l e 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0 "   m a : d i s p l a y N a m e = " T u r i n i o   t i p a s " / >  
 < x s d : e l e m e n t   r e f = " d c : t i t l e "   m i n O c c u r s = " 0 "   m a x O c c u r s = " 1 "   m a : i n d e x = " 4 "   m a : d i s p l a y N a m e = " A n t r a at " / > 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3.xml>��< ? x m l   v e r s i o n = " 1 . 0 " ? > < p : p r o p e r t i e s   x m l n s : p = " h t t p : / / s c h e m a s . m i c r o s o f t . c o m / o f f i c e / 2 0 0 6 / m e t a d a t a / p r o p e r t i e s "   x m l n s : x s i = " h t t p : / / w w w . w 3 . o r g / 2 0 0 1 / X M L S c h e m a - i n s t a n c e "   x m l n s : p c = " h t t p : / / s c h e m a s . m i c r o s o f t . c o m / o f f i c e / i n f o p a t h / 2 0 0 7 / P a r t n e r C o n t r o l s " > < d o c u m e n t M a n a g e m e n t / > < / p : p r o p e r t i e s > 
</file>

<file path=customXml/itemProps1.xml><?xml version="1.0" encoding="utf-8"?>
<ds:datastoreItem xmlns:ds="http://schemas.openxmlformats.org/officeDocument/2006/customXml" ds:itemID="{97F82C85-B904-42C0-A52B-CD1168F7896C}">
  <ds:schemaRefs/>
</ds:datastoreItem>
</file>

<file path=customXml/itemProps2.xml><?xml version="1.0" encoding="utf-8"?>
<ds:datastoreItem xmlns:ds="http://schemas.openxmlformats.org/officeDocument/2006/customXml" ds:itemID="{79403403-C079-4F05-A29D-CA596DE97D9A}">
  <ds:schemaRefs/>
</ds:datastoreItem>
</file>

<file path=customXml/itemProps3.xml><?xml version="1.0" encoding="utf-8"?>
<ds:datastoreItem xmlns:ds="http://schemas.openxmlformats.org/officeDocument/2006/customXml" ds:itemID="{02888EE3-37C8-4DEF-ABF3-3520C04839DC}">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vt:lpstr>
      <vt:lpstr>2</vt:lpstr>
      <vt:lpstr>3</vt:lpstr>
      <vt:lpstr>4</vt:lpstr>
      <vt:lpstr>5</vt:lpstr>
      <vt:lpstr>6</vt:lpstr>
      <vt:lpstr>7</vt:lpstr>
      <vt:lpstr>Kontrolė</vt:lpstr>
      <vt:lpstr>Konstantos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Dalia Maikė</cp:lastModifiedBy>
  <dcterms:created xsi:type="dcterms:W3CDTF">2018-11-26T07:22:00Z</dcterms:created>
  <cp:lastPrinted>2019-02-06T11:42:00Z</cp:lastPrinted>
  <dcterms:modified xsi:type="dcterms:W3CDTF">2020-12-01T11:49:23Z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y fmtid="{D5CDD505-2E9C-101B-9397-08002B2CF9AE}" pid="4" name="KSOProductBuildVer">
    <vt:lpwstr>2057-11.2.0.9747</vt:lpwstr>
  </property>
</Properties>
</file>